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rankHoche\AppData\Local\Microsoft\Windows\INetCache\Content.Outlook\LEHUH231\"/>
    </mc:Choice>
  </mc:AlternateContent>
  <xr:revisionPtr revIDLastSave="0" documentId="13_ncr:1_{0DAACAA2-7B35-4255-A08D-C439A910F6BC}" xr6:coauthVersionLast="47" xr6:coauthVersionMax="47" xr10:uidLastSave="{00000000-0000-0000-0000-000000000000}"/>
  <bookViews>
    <workbookView xWindow="19090" yWindow="-7570" windowWidth="38620" windowHeight="21100" xr2:uid="{8E362CC4-5C42-46E9-BC0C-DE21C6095E3C}"/>
  </bookViews>
  <sheets>
    <sheet name="Anordnungszeichnungen" sheetId="1" r:id="rId1"/>
    <sheet name="Baugruppen (Lagerung)" sheetId="2" r:id="rId2"/>
    <sheet name="Einzelteile" sheetId="3" r:id="rId3"/>
    <sheet name="HILFE" sheetId="4" r:id="rId4"/>
    <sheet name="Übersicht Anordnung" sheetId="5" r:id="rId5"/>
    <sheet name="Übersicht Baugruppen" sheetId="6" r:id="rId6"/>
    <sheet name="Übersicht Einzelteile" sheetId="7" r:id="rId7"/>
  </sheets>
  <definedNames>
    <definedName name="_xlnm._FilterDatabase" localSheetId="0" hidden="1">Anordnungszeichnungen!$A$2:$AK$453</definedName>
    <definedName name="_xlnm._FilterDatabase" localSheetId="1" hidden="1">'Baugruppen (Lagerung)'!$A$2:$F$77</definedName>
    <definedName name="_xlnm._FilterDatabase" localSheetId="2" hidden="1">Einzelteile!$A$2:$L$2485</definedName>
    <definedName name="_xlnm.Print_Area" localSheetId="0">Anordnungszeichnungen!$A:$Q</definedName>
    <definedName name="_xlnm.Print_Area" localSheetId="2">Einzelteile!$A$1:$I$2483</definedName>
    <definedName name="_xlnm.Print_Titles" localSheetId="0">Anordnungszeichnungen!$2:$2</definedName>
    <definedName name="_xlnm.Print_Titles" localSheetId="1">'Baugruppen (Lagerung)'!$2:$2</definedName>
    <definedName name="_xlnm.Print_Titles" localSheetId="2">Einzelteile!$1:$2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92" i="3" l="1"/>
  <c r="G1291" i="3"/>
  <c r="G1290" i="3"/>
  <c r="G1289" i="3"/>
  <c r="G1288" i="3"/>
  <c r="G1287" i="3"/>
  <c r="G1278" i="3"/>
  <c r="G1267" i="3"/>
  <c r="G1266" i="3"/>
  <c r="V453" i="1"/>
  <c r="U453" i="1"/>
  <c r="B453" i="1"/>
  <c r="V452" i="1"/>
  <c r="U452" i="1"/>
  <c r="B452" i="1"/>
  <c r="V451" i="1"/>
  <c r="U451" i="1"/>
  <c r="B451" i="1"/>
  <c r="V450" i="1"/>
  <c r="L450" i="1"/>
  <c r="U450" i="1" s="1"/>
  <c r="B450" i="1"/>
  <c r="V449" i="1"/>
  <c r="L449" i="1"/>
  <c r="U449" i="1" s="1"/>
  <c r="B449" i="1"/>
  <c r="V448" i="1"/>
  <c r="L448" i="1"/>
  <c r="U448" i="1" s="1"/>
  <c r="B448" i="1"/>
  <c r="V447" i="1"/>
  <c r="L447" i="1"/>
  <c r="U447" i="1" s="1"/>
  <c r="V446" i="1"/>
  <c r="L446" i="1"/>
  <c r="U446" i="1" s="1"/>
  <c r="V445" i="1"/>
  <c r="P445" i="1"/>
  <c r="L445" i="1"/>
  <c r="U445" i="1" s="1"/>
  <c r="B445" i="1"/>
  <c r="V444" i="1"/>
  <c r="P444" i="1"/>
  <c r="L444" i="1"/>
  <c r="U444" i="1" s="1"/>
  <c r="B444" i="1"/>
  <c r="V443" i="1"/>
  <c r="P443" i="1"/>
  <c r="L443" i="1"/>
  <c r="U443" i="1" s="1"/>
  <c r="B443" i="1"/>
  <c r="V442" i="1"/>
  <c r="L442" i="1"/>
  <c r="U442" i="1" s="1"/>
  <c r="B442" i="1"/>
  <c r="V441" i="1"/>
  <c r="L441" i="1"/>
  <c r="U441" i="1" s="1"/>
  <c r="B441" i="1"/>
  <c r="V440" i="1"/>
  <c r="L440" i="1"/>
  <c r="U440" i="1" s="1"/>
  <c r="B440" i="1"/>
  <c r="V439" i="1"/>
  <c r="P439" i="1"/>
  <c r="L439" i="1"/>
  <c r="U439" i="1" s="1"/>
  <c r="B439" i="1"/>
  <c r="V438" i="1"/>
  <c r="P438" i="1"/>
  <c r="L438" i="1"/>
  <c r="U438" i="1" s="1"/>
  <c r="B438" i="1"/>
  <c r="V437" i="1"/>
  <c r="P437" i="1"/>
  <c r="L437" i="1"/>
  <c r="U437" i="1" s="1"/>
  <c r="B437" i="1"/>
  <c r="V436" i="1"/>
  <c r="P436" i="1"/>
  <c r="L436" i="1"/>
  <c r="U436" i="1" s="1"/>
  <c r="B436" i="1"/>
  <c r="V435" i="1"/>
  <c r="P435" i="1"/>
  <c r="L435" i="1"/>
  <c r="U435" i="1" s="1"/>
  <c r="B435" i="1"/>
  <c r="V434" i="1"/>
  <c r="P434" i="1"/>
  <c r="L434" i="1"/>
  <c r="U434" i="1" s="1"/>
  <c r="B434" i="1"/>
  <c r="V433" i="1"/>
  <c r="L433" i="1"/>
  <c r="U433" i="1" s="1"/>
  <c r="B433" i="1"/>
  <c r="V432" i="1"/>
  <c r="L432" i="1"/>
  <c r="U432" i="1" s="1"/>
  <c r="B432" i="1"/>
  <c r="V431" i="1"/>
  <c r="L431" i="1"/>
  <c r="U431" i="1" s="1"/>
  <c r="B431" i="1"/>
  <c r="V430" i="1"/>
  <c r="L430" i="1"/>
  <c r="U430" i="1" s="1"/>
  <c r="B430" i="1"/>
  <c r="V429" i="1"/>
  <c r="L429" i="1"/>
  <c r="U429" i="1" s="1"/>
  <c r="B429" i="1"/>
  <c r="V428" i="1"/>
  <c r="L428" i="1"/>
  <c r="U428" i="1" s="1"/>
  <c r="B428" i="1"/>
  <c r="V427" i="1"/>
  <c r="L427" i="1"/>
  <c r="U427" i="1" s="1"/>
  <c r="B427" i="1"/>
  <c r="V426" i="1"/>
  <c r="L426" i="1"/>
  <c r="U426" i="1" s="1"/>
  <c r="B426" i="1"/>
  <c r="V425" i="1"/>
  <c r="L425" i="1"/>
  <c r="U425" i="1" s="1"/>
  <c r="B425" i="1"/>
  <c r="V424" i="1"/>
  <c r="P424" i="1"/>
  <c r="L424" i="1"/>
  <c r="U424" i="1" s="1"/>
  <c r="B424" i="1"/>
  <c r="V423" i="1"/>
  <c r="P423" i="1"/>
  <c r="L423" i="1"/>
  <c r="U423" i="1" s="1"/>
  <c r="B423" i="1"/>
  <c r="V422" i="1"/>
  <c r="L422" i="1"/>
  <c r="U422" i="1" s="1"/>
  <c r="B422" i="1"/>
  <c r="V421" i="1"/>
  <c r="P421" i="1"/>
  <c r="L421" i="1"/>
  <c r="U421" i="1" s="1"/>
  <c r="B421" i="1"/>
  <c r="V420" i="1"/>
  <c r="P420" i="1"/>
  <c r="L420" i="1"/>
  <c r="U420" i="1" s="1"/>
  <c r="B420" i="1"/>
  <c r="V419" i="1"/>
  <c r="P419" i="1"/>
  <c r="L419" i="1"/>
  <c r="U419" i="1" s="1"/>
  <c r="B419" i="1"/>
  <c r="V418" i="1"/>
  <c r="L418" i="1"/>
  <c r="U418" i="1" s="1"/>
  <c r="B418" i="1"/>
  <c r="V417" i="1"/>
  <c r="P417" i="1"/>
  <c r="L417" i="1"/>
  <c r="U417" i="1" s="1"/>
  <c r="B417" i="1"/>
  <c r="V416" i="1"/>
  <c r="L416" i="1"/>
  <c r="U416" i="1" s="1"/>
  <c r="V415" i="1"/>
  <c r="L415" i="1"/>
  <c r="U415" i="1" s="1"/>
  <c r="B415" i="1"/>
  <c r="V414" i="1"/>
  <c r="L414" i="1"/>
  <c r="V413" i="1"/>
  <c r="L413" i="1"/>
  <c r="U413" i="1" s="1"/>
  <c r="B413" i="1"/>
  <c r="V412" i="1"/>
  <c r="P412" i="1"/>
  <c r="L412" i="1"/>
  <c r="U412" i="1" s="1"/>
  <c r="B412" i="1"/>
  <c r="V411" i="1"/>
  <c r="P411" i="1"/>
  <c r="L411" i="1"/>
  <c r="U411" i="1" s="1"/>
  <c r="B411" i="1"/>
  <c r="V410" i="1"/>
  <c r="P410" i="1"/>
  <c r="L410" i="1"/>
  <c r="U410" i="1" s="1"/>
  <c r="B410" i="1"/>
  <c r="V409" i="1"/>
  <c r="L409" i="1"/>
  <c r="U409" i="1" s="1"/>
  <c r="B409" i="1"/>
  <c r="V408" i="1"/>
  <c r="L408" i="1"/>
  <c r="U408" i="1" s="1"/>
  <c r="B408" i="1"/>
  <c r="V407" i="1"/>
  <c r="P407" i="1"/>
  <c r="L407" i="1"/>
  <c r="U407" i="1" s="1"/>
  <c r="B407" i="1"/>
  <c r="V406" i="1"/>
  <c r="P406" i="1"/>
  <c r="L406" i="1"/>
  <c r="U406" i="1" s="1"/>
  <c r="B406" i="1"/>
  <c r="V405" i="1"/>
  <c r="U405" i="1"/>
  <c r="V404" i="1"/>
  <c r="U404" i="1"/>
  <c r="P404" i="1"/>
  <c r="B404" i="1"/>
  <c r="V403" i="1"/>
  <c r="L403" i="1"/>
  <c r="U403" i="1" s="1"/>
  <c r="B403" i="1"/>
  <c r="V402" i="1"/>
  <c r="L402" i="1"/>
  <c r="U402" i="1" s="1"/>
  <c r="B402" i="1"/>
  <c r="V401" i="1"/>
  <c r="L401" i="1"/>
  <c r="U401" i="1" s="1"/>
  <c r="B401" i="1"/>
  <c r="V400" i="1"/>
  <c r="L400" i="1"/>
  <c r="U400" i="1" s="1"/>
  <c r="B400" i="1"/>
  <c r="V399" i="1"/>
  <c r="L399" i="1"/>
  <c r="U399" i="1" s="1"/>
  <c r="B399" i="1"/>
  <c r="V398" i="1"/>
  <c r="P398" i="1"/>
  <c r="L398" i="1"/>
  <c r="U398" i="1" s="1"/>
  <c r="B398" i="1"/>
  <c r="V397" i="1"/>
  <c r="P397" i="1"/>
  <c r="L397" i="1"/>
  <c r="U397" i="1" s="1"/>
  <c r="B397" i="1"/>
  <c r="V396" i="1"/>
  <c r="P396" i="1"/>
  <c r="L396" i="1"/>
  <c r="U396" i="1" s="1"/>
  <c r="B396" i="1"/>
  <c r="V395" i="1"/>
  <c r="U395" i="1"/>
  <c r="B395" i="1"/>
  <c r="V394" i="1"/>
  <c r="U394" i="1"/>
  <c r="B394" i="1"/>
  <c r="V393" i="1"/>
  <c r="U393" i="1"/>
  <c r="B393" i="1"/>
  <c r="V392" i="1"/>
  <c r="U392" i="1"/>
  <c r="B392" i="1"/>
  <c r="V391" i="1"/>
  <c r="U391" i="1"/>
  <c r="B391" i="1"/>
  <c r="V390" i="1"/>
  <c r="U390" i="1"/>
  <c r="B390" i="1"/>
  <c r="V389" i="1"/>
  <c r="U389" i="1"/>
  <c r="B389" i="1"/>
  <c r="V388" i="1"/>
  <c r="U388" i="1"/>
  <c r="B388" i="1"/>
  <c r="V387" i="1"/>
  <c r="U387" i="1"/>
  <c r="AG386" i="1"/>
  <c r="V386" i="1"/>
  <c r="P386" i="1"/>
  <c r="L386" i="1"/>
  <c r="U386" i="1" s="1"/>
  <c r="B386" i="1"/>
  <c r="V385" i="1"/>
  <c r="L385" i="1"/>
  <c r="U385" i="1" s="1"/>
  <c r="B385" i="1"/>
  <c r="V384" i="1"/>
  <c r="L384" i="1"/>
  <c r="U384" i="1" s="1"/>
  <c r="B384" i="1"/>
  <c r="AG383" i="1"/>
  <c r="V383" i="1"/>
  <c r="P383" i="1"/>
  <c r="L383" i="1"/>
  <c r="U383" i="1" s="1"/>
  <c r="B383" i="1"/>
  <c r="AG382" i="1"/>
  <c r="V382" i="1"/>
  <c r="P382" i="1"/>
  <c r="L382" i="1"/>
  <c r="U382" i="1" s="1"/>
  <c r="B382" i="1"/>
  <c r="AG381" i="1"/>
  <c r="V381" i="1"/>
  <c r="P381" i="1"/>
  <c r="L381" i="1"/>
  <c r="U381" i="1" s="1"/>
  <c r="B381" i="1"/>
  <c r="AG380" i="1"/>
  <c r="V380" i="1"/>
  <c r="P380" i="1"/>
  <c r="L380" i="1"/>
  <c r="U380" i="1" s="1"/>
  <c r="B380" i="1"/>
  <c r="AG379" i="1"/>
  <c r="V379" i="1"/>
  <c r="P379" i="1"/>
  <c r="L379" i="1"/>
  <c r="U379" i="1" s="1"/>
  <c r="B379" i="1"/>
  <c r="AG378" i="1"/>
  <c r="V378" i="1"/>
  <c r="P378" i="1"/>
  <c r="L378" i="1"/>
  <c r="U378" i="1" s="1"/>
  <c r="B378" i="1"/>
  <c r="AG377" i="1"/>
  <c r="V377" i="1"/>
  <c r="P377" i="1"/>
  <c r="L377" i="1"/>
  <c r="U377" i="1" s="1"/>
  <c r="B377" i="1"/>
  <c r="AG376" i="1"/>
  <c r="V376" i="1"/>
  <c r="P376" i="1"/>
  <c r="L376" i="1"/>
  <c r="U376" i="1" s="1"/>
  <c r="B376" i="1"/>
  <c r="AG375" i="1"/>
  <c r="V375" i="1"/>
  <c r="P375" i="1"/>
  <c r="L375" i="1"/>
  <c r="U375" i="1" s="1"/>
  <c r="B375" i="1"/>
  <c r="V374" i="1"/>
  <c r="L374" i="1"/>
  <c r="U374" i="1" s="1"/>
  <c r="V373" i="1"/>
  <c r="L373" i="1"/>
  <c r="U373" i="1" s="1"/>
  <c r="V372" i="1"/>
  <c r="L372" i="1"/>
  <c r="U372" i="1" s="1"/>
  <c r="AG371" i="1"/>
  <c r="V371" i="1"/>
  <c r="L371" i="1"/>
  <c r="U371" i="1" s="1"/>
  <c r="B371" i="1"/>
  <c r="AG370" i="1"/>
  <c r="V370" i="1"/>
  <c r="P370" i="1"/>
  <c r="L370" i="1"/>
  <c r="U370" i="1" s="1"/>
  <c r="B370" i="1"/>
  <c r="AG369" i="1"/>
  <c r="V369" i="1"/>
  <c r="P369" i="1"/>
  <c r="L369" i="1"/>
  <c r="U369" i="1" s="1"/>
  <c r="B369" i="1"/>
  <c r="AG368" i="1"/>
  <c r="V368" i="1"/>
  <c r="P368" i="1"/>
  <c r="L368" i="1"/>
  <c r="U368" i="1" s="1"/>
  <c r="B368" i="1"/>
  <c r="V367" i="1"/>
  <c r="L367" i="1"/>
  <c r="U367" i="1" s="1"/>
  <c r="AG366" i="1"/>
  <c r="V366" i="1"/>
  <c r="L366" i="1"/>
  <c r="U366" i="1" s="1"/>
  <c r="B366" i="1"/>
  <c r="V365" i="1"/>
  <c r="L365" i="1"/>
  <c r="U365" i="1" s="1"/>
  <c r="AG364" i="1"/>
  <c r="V364" i="1"/>
  <c r="L364" i="1"/>
  <c r="U364" i="1" s="1"/>
  <c r="B364" i="1"/>
  <c r="AG363" i="1"/>
  <c r="V363" i="1"/>
  <c r="L363" i="1"/>
  <c r="U363" i="1" s="1"/>
  <c r="B363" i="1"/>
  <c r="AG362" i="1"/>
  <c r="V362" i="1"/>
  <c r="L362" i="1"/>
  <c r="U362" i="1" s="1"/>
  <c r="B362" i="1"/>
  <c r="AG361" i="1"/>
  <c r="V361" i="1"/>
  <c r="L361" i="1"/>
  <c r="U361" i="1" s="1"/>
  <c r="B361" i="1"/>
  <c r="AG360" i="1"/>
  <c r="V360" i="1"/>
  <c r="P360" i="1"/>
  <c r="L360" i="1"/>
  <c r="U360" i="1" s="1"/>
  <c r="B360" i="1"/>
  <c r="AG359" i="1"/>
  <c r="V359" i="1"/>
  <c r="L359" i="1"/>
  <c r="U359" i="1" s="1"/>
  <c r="B359" i="1"/>
  <c r="AG358" i="1"/>
  <c r="V358" i="1"/>
  <c r="L358" i="1"/>
  <c r="U358" i="1" s="1"/>
  <c r="B358" i="1"/>
  <c r="AG357" i="1"/>
  <c r="V357" i="1"/>
  <c r="L357" i="1"/>
  <c r="U357" i="1" s="1"/>
  <c r="B357" i="1"/>
  <c r="AG356" i="1"/>
  <c r="V356" i="1"/>
  <c r="P356" i="1"/>
  <c r="L356" i="1"/>
  <c r="U356" i="1" s="1"/>
  <c r="B356" i="1"/>
  <c r="AG355" i="1"/>
  <c r="V355" i="1"/>
  <c r="P355" i="1"/>
  <c r="L355" i="1"/>
  <c r="U355" i="1" s="1"/>
  <c r="B355" i="1"/>
  <c r="AG354" i="1"/>
  <c r="V354" i="1"/>
  <c r="L354" i="1"/>
  <c r="U354" i="1" s="1"/>
  <c r="B354" i="1"/>
  <c r="AG353" i="1"/>
  <c r="V353" i="1"/>
  <c r="P353" i="1"/>
  <c r="L353" i="1"/>
  <c r="U353" i="1" s="1"/>
  <c r="B353" i="1"/>
  <c r="AG352" i="1"/>
  <c r="V352" i="1"/>
  <c r="P352" i="1"/>
  <c r="L352" i="1"/>
  <c r="U352" i="1" s="1"/>
  <c r="B352" i="1"/>
  <c r="AG351" i="1"/>
  <c r="V351" i="1"/>
  <c r="L351" i="1"/>
  <c r="U351" i="1" s="1"/>
  <c r="B351" i="1"/>
  <c r="AG350" i="1"/>
  <c r="V350" i="1"/>
  <c r="P350" i="1"/>
  <c r="L350" i="1"/>
  <c r="U350" i="1" s="1"/>
  <c r="B350" i="1"/>
  <c r="AG349" i="1"/>
  <c r="V349" i="1"/>
  <c r="P349" i="1"/>
  <c r="L349" i="1"/>
  <c r="U349" i="1" s="1"/>
  <c r="B349" i="1"/>
  <c r="V348" i="1"/>
  <c r="P348" i="1"/>
  <c r="L348" i="1"/>
  <c r="U348" i="1" s="1"/>
  <c r="B348" i="1"/>
  <c r="V347" i="1"/>
  <c r="P347" i="1"/>
  <c r="L347" i="1"/>
  <c r="U347" i="1" s="1"/>
  <c r="B347" i="1"/>
  <c r="V346" i="1"/>
  <c r="P346" i="1"/>
  <c r="L346" i="1"/>
  <c r="U346" i="1" s="1"/>
  <c r="B346" i="1"/>
  <c r="V345" i="1"/>
  <c r="P345" i="1"/>
  <c r="L345" i="1"/>
  <c r="U345" i="1" s="1"/>
  <c r="B345" i="1"/>
  <c r="V344" i="1"/>
  <c r="P344" i="1"/>
  <c r="L344" i="1"/>
  <c r="U344" i="1" s="1"/>
  <c r="B344" i="1"/>
  <c r="V343" i="1"/>
  <c r="P343" i="1"/>
  <c r="L343" i="1"/>
  <c r="U343" i="1" s="1"/>
  <c r="B343" i="1"/>
  <c r="V342" i="1"/>
  <c r="P342" i="1"/>
  <c r="L342" i="1"/>
  <c r="U342" i="1" s="1"/>
  <c r="B342" i="1"/>
  <c r="V341" i="1"/>
  <c r="U341" i="1"/>
  <c r="L341" i="1"/>
  <c r="B341" i="1"/>
  <c r="V340" i="1"/>
  <c r="L340" i="1"/>
  <c r="U340" i="1" s="1"/>
  <c r="B340" i="1"/>
  <c r="V339" i="1"/>
  <c r="P339" i="1"/>
  <c r="L339" i="1"/>
  <c r="U339" i="1" s="1"/>
  <c r="B339" i="1"/>
  <c r="V338" i="1"/>
  <c r="P338" i="1"/>
  <c r="L338" i="1"/>
  <c r="U338" i="1" s="1"/>
  <c r="B338" i="1"/>
  <c r="V337" i="1"/>
  <c r="U337" i="1"/>
  <c r="B337" i="1"/>
  <c r="V336" i="1"/>
  <c r="U336" i="1"/>
  <c r="B336" i="1"/>
  <c r="V335" i="1"/>
  <c r="U335" i="1"/>
  <c r="B335" i="1"/>
  <c r="V334" i="1"/>
  <c r="U334" i="1"/>
  <c r="B334" i="1"/>
  <c r="V333" i="1"/>
  <c r="U333" i="1"/>
  <c r="B333" i="1"/>
  <c r="V332" i="1"/>
  <c r="U332" i="1"/>
  <c r="B332" i="1"/>
  <c r="V331" i="1"/>
  <c r="U331" i="1"/>
  <c r="B331" i="1"/>
  <c r="V330" i="1"/>
  <c r="U330" i="1"/>
  <c r="B330" i="1"/>
  <c r="V329" i="1"/>
  <c r="U329" i="1"/>
  <c r="B329" i="1"/>
  <c r="V328" i="1"/>
  <c r="U328" i="1"/>
  <c r="B328" i="1"/>
  <c r="V327" i="1"/>
  <c r="U327" i="1"/>
  <c r="B327" i="1"/>
  <c r="V326" i="1"/>
  <c r="U326" i="1"/>
  <c r="B326" i="1"/>
  <c r="V325" i="1"/>
  <c r="U325" i="1"/>
  <c r="B325" i="1"/>
  <c r="V324" i="1"/>
  <c r="U324" i="1"/>
  <c r="B324" i="1"/>
  <c r="V323" i="1"/>
  <c r="L323" i="1"/>
  <c r="U323" i="1" s="1"/>
  <c r="B323" i="1"/>
  <c r="V322" i="1"/>
  <c r="L322" i="1"/>
  <c r="U322" i="1" s="1"/>
  <c r="B322" i="1"/>
  <c r="V321" i="1"/>
  <c r="L321" i="1"/>
  <c r="U321" i="1" s="1"/>
  <c r="B321" i="1"/>
  <c r="V320" i="1"/>
  <c r="U320" i="1"/>
  <c r="B320" i="1"/>
  <c r="V319" i="1"/>
  <c r="L319" i="1"/>
  <c r="U319" i="1" s="1"/>
  <c r="B319" i="1"/>
  <c r="V317" i="1"/>
  <c r="L317" i="1"/>
  <c r="U317" i="1" s="1"/>
  <c r="B317" i="1"/>
  <c r="V316" i="1"/>
  <c r="L316" i="1"/>
  <c r="U316" i="1" s="1"/>
  <c r="B316" i="1"/>
  <c r="V315" i="1"/>
  <c r="L315" i="1"/>
  <c r="U315" i="1" s="1"/>
  <c r="B315" i="1"/>
  <c r="V314" i="1"/>
  <c r="L314" i="1"/>
  <c r="U314" i="1" s="1"/>
  <c r="B314" i="1"/>
  <c r="V313" i="1"/>
  <c r="L313" i="1"/>
  <c r="U313" i="1" s="1"/>
  <c r="B313" i="1"/>
  <c r="V312" i="1"/>
  <c r="L312" i="1"/>
  <c r="U312" i="1" s="1"/>
  <c r="B312" i="1"/>
  <c r="V311" i="1"/>
  <c r="L311" i="1"/>
  <c r="U311" i="1" s="1"/>
  <c r="B311" i="1"/>
  <c r="V310" i="1"/>
  <c r="L310" i="1"/>
  <c r="U310" i="1" s="1"/>
  <c r="B310" i="1"/>
  <c r="V309" i="1"/>
  <c r="L309" i="1"/>
  <c r="U309" i="1" s="1"/>
  <c r="B309" i="1"/>
  <c r="V308" i="1"/>
  <c r="L308" i="1"/>
  <c r="U308" i="1" s="1"/>
  <c r="B308" i="1"/>
  <c r="V307" i="1"/>
  <c r="L307" i="1"/>
  <c r="U307" i="1" s="1"/>
  <c r="B307" i="1"/>
  <c r="V306" i="1"/>
  <c r="L306" i="1"/>
  <c r="U306" i="1" s="1"/>
  <c r="B306" i="1"/>
  <c r="V305" i="1"/>
  <c r="L305" i="1"/>
  <c r="U305" i="1" s="1"/>
  <c r="B305" i="1"/>
  <c r="V304" i="1"/>
  <c r="L304" i="1"/>
  <c r="U304" i="1" s="1"/>
  <c r="B304" i="1"/>
  <c r="V303" i="1"/>
  <c r="L303" i="1"/>
  <c r="U303" i="1" s="1"/>
  <c r="B303" i="1"/>
  <c r="V302" i="1"/>
  <c r="L302" i="1"/>
  <c r="U302" i="1" s="1"/>
  <c r="B302" i="1"/>
  <c r="V301" i="1"/>
  <c r="L301" i="1"/>
  <c r="U301" i="1" s="1"/>
  <c r="B301" i="1"/>
  <c r="V300" i="1"/>
  <c r="L300" i="1"/>
  <c r="U300" i="1" s="1"/>
  <c r="B300" i="1"/>
  <c r="V299" i="1"/>
  <c r="L299" i="1"/>
  <c r="U299" i="1" s="1"/>
  <c r="B299" i="1"/>
  <c r="V298" i="1"/>
  <c r="L298" i="1"/>
  <c r="U298" i="1" s="1"/>
  <c r="B298" i="1"/>
  <c r="V297" i="1"/>
  <c r="L297" i="1"/>
  <c r="U297" i="1" s="1"/>
  <c r="B297" i="1"/>
  <c r="V296" i="1"/>
  <c r="P296" i="1"/>
  <c r="L296" i="1"/>
  <c r="U296" i="1" s="1"/>
  <c r="B296" i="1"/>
  <c r="V295" i="1"/>
  <c r="P295" i="1"/>
  <c r="L295" i="1"/>
  <c r="U295" i="1" s="1"/>
  <c r="B295" i="1"/>
  <c r="V294" i="1"/>
  <c r="P294" i="1"/>
  <c r="L294" i="1"/>
  <c r="U294" i="1" s="1"/>
  <c r="B294" i="1"/>
  <c r="B293" i="1"/>
  <c r="V292" i="1"/>
  <c r="U292" i="1"/>
  <c r="B292" i="1"/>
  <c r="V291" i="1"/>
  <c r="U291" i="1"/>
  <c r="B291" i="1"/>
  <c r="V290" i="1"/>
  <c r="U290" i="1"/>
  <c r="B290" i="1"/>
  <c r="V289" i="1"/>
  <c r="U289" i="1"/>
  <c r="B289" i="1"/>
  <c r="V288" i="1"/>
  <c r="U288" i="1"/>
  <c r="B288" i="1"/>
  <c r="V287" i="1"/>
  <c r="U287" i="1"/>
  <c r="B287" i="1"/>
  <c r="V286" i="1"/>
  <c r="U286" i="1"/>
  <c r="V285" i="1"/>
  <c r="U285" i="1"/>
  <c r="V284" i="1"/>
  <c r="U284" i="1"/>
  <c r="V283" i="1"/>
  <c r="U283" i="1"/>
  <c r="V282" i="1"/>
  <c r="L282" i="1"/>
  <c r="U282" i="1" s="1"/>
  <c r="V281" i="1"/>
  <c r="L281" i="1"/>
  <c r="U281" i="1" s="1"/>
  <c r="V280" i="1"/>
  <c r="P280" i="1"/>
  <c r="L280" i="1"/>
  <c r="U280" i="1" s="1"/>
  <c r="B280" i="1"/>
  <c r="P279" i="1"/>
  <c r="M279" i="1"/>
  <c r="V279" i="1" s="1"/>
  <c r="L279" i="1"/>
  <c r="U279" i="1" s="1"/>
  <c r="B279" i="1"/>
  <c r="V278" i="1"/>
  <c r="L278" i="1"/>
  <c r="U278" i="1" s="1"/>
  <c r="B278" i="1"/>
  <c r="V277" i="1"/>
  <c r="P277" i="1"/>
  <c r="L277" i="1"/>
  <c r="U277" i="1" s="1"/>
  <c r="B277" i="1"/>
  <c r="V276" i="1"/>
  <c r="L276" i="1"/>
  <c r="U276" i="1" s="1"/>
  <c r="B276" i="1"/>
  <c r="A276" i="1" s="1"/>
  <c r="V275" i="1"/>
  <c r="P275" i="1"/>
  <c r="L275" i="1"/>
  <c r="U275" i="1" s="1"/>
  <c r="B275" i="1"/>
  <c r="A275" i="1" s="1"/>
  <c r="V274" i="1"/>
  <c r="L274" i="1"/>
  <c r="U274" i="1" s="1"/>
  <c r="V273" i="1"/>
  <c r="P273" i="1"/>
  <c r="L273" i="1"/>
  <c r="U273" i="1" s="1"/>
  <c r="B273" i="1"/>
  <c r="V272" i="1"/>
  <c r="L272" i="1"/>
  <c r="U272" i="1" s="1"/>
  <c r="B272" i="1"/>
  <c r="V271" i="1"/>
  <c r="P271" i="1"/>
  <c r="L271" i="1"/>
  <c r="U271" i="1" s="1"/>
  <c r="B271" i="1"/>
  <c r="V270" i="1"/>
  <c r="P270" i="1"/>
  <c r="L270" i="1"/>
  <c r="U270" i="1" s="1"/>
  <c r="B270" i="1"/>
  <c r="V269" i="1"/>
  <c r="P269" i="1"/>
  <c r="L269" i="1"/>
  <c r="U269" i="1" s="1"/>
  <c r="B269" i="1"/>
  <c r="V268" i="1"/>
  <c r="P268" i="1"/>
  <c r="L268" i="1"/>
  <c r="U268" i="1" s="1"/>
  <c r="B268" i="1"/>
  <c r="V267" i="1"/>
  <c r="P267" i="1"/>
  <c r="L267" i="1"/>
  <c r="U267" i="1" s="1"/>
  <c r="B267" i="1"/>
  <c r="V266" i="1"/>
  <c r="P266" i="1"/>
  <c r="L266" i="1"/>
  <c r="U266" i="1" s="1"/>
  <c r="B266" i="1"/>
  <c r="V265" i="1"/>
  <c r="P265" i="1"/>
  <c r="L265" i="1"/>
  <c r="U265" i="1" s="1"/>
  <c r="B265" i="1"/>
  <c r="V264" i="1"/>
  <c r="P264" i="1"/>
  <c r="L264" i="1"/>
  <c r="U264" i="1" s="1"/>
  <c r="B264" i="1"/>
  <c r="V263" i="1"/>
  <c r="P263" i="1"/>
  <c r="L263" i="1"/>
  <c r="U263" i="1" s="1"/>
  <c r="B263" i="1"/>
  <c r="V262" i="1"/>
  <c r="P262" i="1"/>
  <c r="L262" i="1"/>
  <c r="U262" i="1" s="1"/>
  <c r="B262" i="1"/>
  <c r="V261" i="1"/>
  <c r="P261" i="1"/>
  <c r="L261" i="1"/>
  <c r="U261" i="1" s="1"/>
  <c r="B261" i="1"/>
  <c r="V260" i="1"/>
  <c r="P260" i="1"/>
  <c r="L260" i="1"/>
  <c r="U260" i="1" s="1"/>
  <c r="B260" i="1"/>
  <c r="V259" i="1"/>
  <c r="P259" i="1"/>
  <c r="L259" i="1"/>
  <c r="U259" i="1" s="1"/>
  <c r="B259" i="1"/>
  <c r="P258" i="1"/>
  <c r="M258" i="1"/>
  <c r="V258" i="1" s="1"/>
  <c r="L258" i="1"/>
  <c r="U258" i="1" s="1"/>
  <c r="B258" i="1"/>
  <c r="P257" i="1"/>
  <c r="M257" i="1"/>
  <c r="V257" i="1" s="1"/>
  <c r="L257" i="1"/>
  <c r="U257" i="1" s="1"/>
  <c r="B257" i="1"/>
  <c r="P256" i="1"/>
  <c r="M256" i="1"/>
  <c r="V256" i="1" s="1"/>
  <c r="L256" i="1"/>
  <c r="U256" i="1" s="1"/>
  <c r="B256" i="1"/>
  <c r="V255" i="1"/>
  <c r="P255" i="1"/>
  <c r="L255" i="1"/>
  <c r="U255" i="1" s="1"/>
  <c r="B255" i="1"/>
  <c r="V254" i="1"/>
  <c r="P254" i="1"/>
  <c r="L254" i="1"/>
  <c r="U254" i="1" s="1"/>
  <c r="B254" i="1"/>
  <c r="V253" i="1"/>
  <c r="P253" i="1"/>
  <c r="L253" i="1"/>
  <c r="U253" i="1" s="1"/>
  <c r="B253" i="1"/>
  <c r="P252" i="1"/>
  <c r="M252" i="1"/>
  <c r="V252" i="1" s="1"/>
  <c r="L252" i="1"/>
  <c r="U252" i="1" s="1"/>
  <c r="B252" i="1"/>
  <c r="P251" i="1"/>
  <c r="M251" i="1"/>
  <c r="V251" i="1" s="1"/>
  <c r="L251" i="1"/>
  <c r="U251" i="1" s="1"/>
  <c r="B251" i="1"/>
  <c r="P250" i="1"/>
  <c r="M250" i="1"/>
  <c r="V250" i="1" s="1"/>
  <c r="L250" i="1"/>
  <c r="U250" i="1" s="1"/>
  <c r="B250" i="1"/>
  <c r="P249" i="1"/>
  <c r="M249" i="1"/>
  <c r="V249" i="1" s="1"/>
  <c r="L249" i="1"/>
  <c r="U249" i="1" s="1"/>
  <c r="B249" i="1"/>
  <c r="P248" i="1"/>
  <c r="M248" i="1"/>
  <c r="V248" i="1" s="1"/>
  <c r="L248" i="1"/>
  <c r="U248" i="1" s="1"/>
  <c r="B248" i="1"/>
  <c r="P247" i="1"/>
  <c r="M247" i="1"/>
  <c r="V247" i="1" s="1"/>
  <c r="L247" i="1"/>
  <c r="U247" i="1" s="1"/>
  <c r="B247" i="1"/>
  <c r="P246" i="1"/>
  <c r="M246" i="1"/>
  <c r="V246" i="1" s="1"/>
  <c r="L246" i="1"/>
  <c r="U246" i="1" s="1"/>
  <c r="B246" i="1"/>
  <c r="P245" i="1"/>
  <c r="M245" i="1"/>
  <c r="V245" i="1" s="1"/>
  <c r="L245" i="1"/>
  <c r="U245" i="1" s="1"/>
  <c r="B245" i="1"/>
  <c r="P244" i="1"/>
  <c r="M244" i="1"/>
  <c r="V244" i="1" s="1"/>
  <c r="L244" i="1"/>
  <c r="U244" i="1" s="1"/>
  <c r="B244" i="1"/>
  <c r="P243" i="1"/>
  <c r="M243" i="1"/>
  <c r="V243" i="1" s="1"/>
  <c r="L243" i="1"/>
  <c r="U243" i="1" s="1"/>
  <c r="B243" i="1"/>
  <c r="P242" i="1"/>
  <c r="M242" i="1"/>
  <c r="V242" i="1" s="1"/>
  <c r="L242" i="1"/>
  <c r="U242" i="1" s="1"/>
  <c r="B242" i="1"/>
  <c r="P241" i="1"/>
  <c r="M241" i="1"/>
  <c r="V241" i="1" s="1"/>
  <c r="L241" i="1"/>
  <c r="U241" i="1" s="1"/>
  <c r="B241" i="1"/>
  <c r="P240" i="1"/>
  <c r="M240" i="1"/>
  <c r="V240" i="1" s="1"/>
  <c r="L240" i="1"/>
  <c r="U240" i="1" s="1"/>
  <c r="B240" i="1"/>
  <c r="P239" i="1"/>
  <c r="M239" i="1"/>
  <c r="V239" i="1" s="1"/>
  <c r="L239" i="1"/>
  <c r="U239" i="1" s="1"/>
  <c r="B239" i="1"/>
  <c r="P238" i="1"/>
  <c r="M238" i="1"/>
  <c r="V238" i="1" s="1"/>
  <c r="L238" i="1"/>
  <c r="U238" i="1" s="1"/>
  <c r="B238" i="1"/>
  <c r="P237" i="1"/>
  <c r="M237" i="1"/>
  <c r="V237" i="1" s="1"/>
  <c r="L237" i="1"/>
  <c r="U237" i="1" s="1"/>
  <c r="B237" i="1"/>
  <c r="P236" i="1"/>
  <c r="M236" i="1"/>
  <c r="V236" i="1" s="1"/>
  <c r="L236" i="1"/>
  <c r="U236" i="1" s="1"/>
  <c r="B236" i="1"/>
  <c r="V235" i="1"/>
  <c r="P235" i="1"/>
  <c r="L235" i="1"/>
  <c r="U235" i="1" s="1"/>
  <c r="B235" i="1"/>
  <c r="P234" i="1"/>
  <c r="M234" i="1"/>
  <c r="V234" i="1" s="1"/>
  <c r="L234" i="1"/>
  <c r="U234" i="1" s="1"/>
  <c r="B234" i="1"/>
  <c r="P233" i="1"/>
  <c r="M233" i="1"/>
  <c r="V233" i="1" s="1"/>
  <c r="L233" i="1"/>
  <c r="U233" i="1" s="1"/>
  <c r="B233" i="1"/>
  <c r="P232" i="1"/>
  <c r="M232" i="1"/>
  <c r="V232" i="1" s="1"/>
  <c r="L232" i="1"/>
  <c r="U232" i="1" s="1"/>
  <c r="B232" i="1"/>
  <c r="P231" i="1"/>
  <c r="M231" i="1"/>
  <c r="V231" i="1" s="1"/>
  <c r="L231" i="1"/>
  <c r="U231" i="1" s="1"/>
  <c r="B231" i="1"/>
  <c r="P230" i="1"/>
  <c r="M230" i="1"/>
  <c r="V230" i="1" s="1"/>
  <c r="L230" i="1"/>
  <c r="U230" i="1" s="1"/>
  <c r="B230" i="1"/>
  <c r="P229" i="1"/>
  <c r="M229" i="1"/>
  <c r="V229" i="1" s="1"/>
  <c r="L229" i="1"/>
  <c r="U229" i="1" s="1"/>
  <c r="B229" i="1"/>
  <c r="P228" i="1"/>
  <c r="M228" i="1"/>
  <c r="V228" i="1" s="1"/>
  <c r="L228" i="1"/>
  <c r="U228" i="1" s="1"/>
  <c r="B228" i="1"/>
  <c r="P227" i="1"/>
  <c r="M227" i="1"/>
  <c r="V227" i="1" s="1"/>
  <c r="L227" i="1"/>
  <c r="U227" i="1" s="1"/>
  <c r="B227" i="1"/>
  <c r="P226" i="1"/>
  <c r="M226" i="1"/>
  <c r="V226" i="1" s="1"/>
  <c r="L226" i="1"/>
  <c r="U226" i="1" s="1"/>
  <c r="B226" i="1"/>
  <c r="P225" i="1"/>
  <c r="M225" i="1"/>
  <c r="V225" i="1" s="1"/>
  <c r="L225" i="1"/>
  <c r="U225" i="1" s="1"/>
  <c r="B225" i="1"/>
  <c r="V224" i="1"/>
  <c r="L224" i="1"/>
  <c r="U224" i="1" s="1"/>
  <c r="B224" i="1"/>
  <c r="P223" i="1"/>
  <c r="M223" i="1"/>
  <c r="V223" i="1" s="1"/>
  <c r="L223" i="1"/>
  <c r="U223" i="1" s="1"/>
  <c r="B223" i="1"/>
  <c r="P222" i="1"/>
  <c r="M222" i="1"/>
  <c r="V222" i="1" s="1"/>
  <c r="L222" i="1"/>
  <c r="U222" i="1" s="1"/>
  <c r="B222" i="1"/>
  <c r="P221" i="1"/>
  <c r="M221" i="1"/>
  <c r="V221" i="1" s="1"/>
  <c r="L221" i="1"/>
  <c r="U221" i="1" s="1"/>
  <c r="B221" i="1"/>
  <c r="V220" i="1"/>
  <c r="L220" i="1"/>
  <c r="U220" i="1" s="1"/>
  <c r="B220" i="1"/>
  <c r="V219" i="1"/>
  <c r="P219" i="1"/>
  <c r="L219" i="1"/>
  <c r="U219" i="1" s="1"/>
  <c r="B219" i="1"/>
  <c r="P218" i="1"/>
  <c r="M218" i="1"/>
  <c r="V218" i="1" s="1"/>
  <c r="L218" i="1"/>
  <c r="U218" i="1" s="1"/>
  <c r="B218" i="1"/>
  <c r="P217" i="1"/>
  <c r="M217" i="1"/>
  <c r="V217" i="1" s="1"/>
  <c r="L217" i="1"/>
  <c r="U217" i="1" s="1"/>
  <c r="B217" i="1"/>
  <c r="P216" i="1"/>
  <c r="M216" i="1"/>
  <c r="V216" i="1" s="1"/>
  <c r="L216" i="1"/>
  <c r="U216" i="1" s="1"/>
  <c r="B216" i="1"/>
  <c r="P215" i="1"/>
  <c r="M215" i="1"/>
  <c r="V215" i="1" s="1"/>
  <c r="L215" i="1"/>
  <c r="U215" i="1" s="1"/>
  <c r="B215" i="1"/>
  <c r="P214" i="1"/>
  <c r="M214" i="1"/>
  <c r="V214" i="1" s="1"/>
  <c r="L214" i="1"/>
  <c r="U214" i="1" s="1"/>
  <c r="B214" i="1"/>
  <c r="P213" i="1"/>
  <c r="M213" i="1"/>
  <c r="V213" i="1" s="1"/>
  <c r="L213" i="1"/>
  <c r="U213" i="1" s="1"/>
  <c r="B213" i="1"/>
  <c r="P212" i="1"/>
  <c r="M212" i="1"/>
  <c r="V212" i="1" s="1"/>
  <c r="L212" i="1"/>
  <c r="U212" i="1" s="1"/>
  <c r="B212" i="1"/>
  <c r="P211" i="1"/>
  <c r="M211" i="1"/>
  <c r="V211" i="1" s="1"/>
  <c r="L211" i="1"/>
  <c r="U211" i="1" s="1"/>
  <c r="B211" i="1"/>
  <c r="V210" i="1"/>
  <c r="P210" i="1"/>
  <c r="L210" i="1"/>
  <c r="U210" i="1" s="1"/>
  <c r="B210" i="1"/>
  <c r="V209" i="1"/>
  <c r="P209" i="1"/>
  <c r="L209" i="1"/>
  <c r="U209" i="1" s="1"/>
  <c r="V208" i="1"/>
  <c r="P208" i="1"/>
  <c r="L208" i="1"/>
  <c r="U208" i="1" s="1"/>
  <c r="B208" i="1"/>
  <c r="V207" i="1"/>
  <c r="P207" i="1"/>
  <c r="L207" i="1"/>
  <c r="U207" i="1" s="1"/>
  <c r="B207" i="1"/>
  <c r="V206" i="1"/>
  <c r="P206" i="1"/>
  <c r="L206" i="1"/>
  <c r="U206" i="1" s="1"/>
  <c r="B206" i="1"/>
  <c r="V205" i="1"/>
  <c r="P205" i="1"/>
  <c r="L205" i="1"/>
  <c r="U205" i="1" s="1"/>
  <c r="B205" i="1"/>
  <c r="V204" i="1"/>
  <c r="B204" i="1"/>
  <c r="V203" i="1"/>
  <c r="U203" i="1"/>
  <c r="B203" i="1"/>
  <c r="V202" i="1"/>
  <c r="U202" i="1"/>
  <c r="B202" i="1"/>
  <c r="V201" i="1"/>
  <c r="U201" i="1"/>
  <c r="B201" i="1"/>
  <c r="V200" i="1"/>
  <c r="U200" i="1"/>
  <c r="B200" i="1"/>
  <c r="V199" i="1"/>
  <c r="U199" i="1"/>
  <c r="B199" i="1"/>
  <c r="V198" i="1"/>
  <c r="U198" i="1"/>
  <c r="B198" i="1"/>
  <c r="V197" i="1"/>
  <c r="U197" i="1"/>
  <c r="B197" i="1"/>
  <c r="V196" i="1"/>
  <c r="U196" i="1"/>
  <c r="B196" i="1"/>
  <c r="V195" i="1"/>
  <c r="U195" i="1"/>
  <c r="B195" i="1"/>
  <c r="V194" i="1"/>
  <c r="U194" i="1"/>
  <c r="B194" i="1"/>
  <c r="V193" i="1"/>
  <c r="U193" i="1"/>
  <c r="B193" i="1"/>
  <c r="V192" i="1"/>
  <c r="U192" i="1"/>
  <c r="B192" i="1"/>
  <c r="V191" i="1"/>
  <c r="U191" i="1"/>
  <c r="B191" i="1"/>
  <c r="V190" i="1"/>
  <c r="U190" i="1"/>
  <c r="B190" i="1"/>
  <c r="V189" i="1"/>
  <c r="U189" i="1"/>
  <c r="B189" i="1"/>
  <c r="V188" i="1"/>
  <c r="U188" i="1"/>
  <c r="B188" i="1"/>
  <c r="V187" i="1"/>
  <c r="U187" i="1"/>
  <c r="B187" i="1"/>
  <c r="V186" i="1"/>
  <c r="U186" i="1"/>
  <c r="B186" i="1"/>
  <c r="V185" i="1"/>
  <c r="U185" i="1"/>
  <c r="B185" i="1"/>
  <c r="V184" i="1"/>
  <c r="U184" i="1"/>
  <c r="B184" i="1"/>
  <c r="V183" i="1"/>
  <c r="U183" i="1"/>
  <c r="B183" i="1"/>
  <c r="V182" i="1"/>
  <c r="U182" i="1"/>
  <c r="B182" i="1"/>
  <c r="V181" i="1"/>
  <c r="U181" i="1"/>
  <c r="B181" i="1"/>
  <c r="V180" i="1"/>
  <c r="U180" i="1"/>
  <c r="B180" i="1"/>
  <c r="V179" i="1"/>
  <c r="U179" i="1"/>
  <c r="B179" i="1"/>
  <c r="AG178" i="1"/>
  <c r="L178" i="1"/>
  <c r="B178" i="1"/>
  <c r="AG177" i="1"/>
  <c r="V177" i="1"/>
  <c r="L177" i="1"/>
  <c r="U177" i="1" s="1"/>
  <c r="B177" i="1"/>
  <c r="AG176" i="1"/>
  <c r="V176" i="1"/>
  <c r="L176" i="1"/>
  <c r="U176" i="1" s="1"/>
  <c r="B176" i="1"/>
  <c r="AG175" i="1"/>
  <c r="V175" i="1"/>
  <c r="P175" i="1"/>
  <c r="L175" i="1"/>
  <c r="U175" i="1" s="1"/>
  <c r="B175" i="1"/>
  <c r="AG174" i="1"/>
  <c r="V174" i="1"/>
  <c r="P174" i="1"/>
  <c r="L174" i="1"/>
  <c r="U174" i="1" s="1"/>
  <c r="B174" i="1"/>
  <c r="AG173" i="1"/>
  <c r="V173" i="1"/>
  <c r="P173" i="1"/>
  <c r="L173" i="1"/>
  <c r="U173" i="1" s="1"/>
  <c r="B173" i="1"/>
  <c r="AG172" i="1"/>
  <c r="V172" i="1"/>
  <c r="L172" i="1"/>
  <c r="U172" i="1" s="1"/>
  <c r="B172" i="1"/>
  <c r="AG171" i="1"/>
  <c r="V171" i="1"/>
  <c r="P171" i="1"/>
  <c r="L171" i="1"/>
  <c r="U171" i="1" s="1"/>
  <c r="B171" i="1"/>
  <c r="AG170" i="1"/>
  <c r="V170" i="1"/>
  <c r="P170" i="1"/>
  <c r="L170" i="1"/>
  <c r="U170" i="1" s="1"/>
  <c r="B170" i="1"/>
  <c r="AG169" i="1"/>
  <c r="V169" i="1"/>
  <c r="P169" i="1"/>
  <c r="L169" i="1"/>
  <c r="U169" i="1" s="1"/>
  <c r="B169" i="1"/>
  <c r="AG168" i="1"/>
  <c r="V168" i="1"/>
  <c r="P168" i="1"/>
  <c r="L168" i="1"/>
  <c r="U168" i="1" s="1"/>
  <c r="B168" i="1"/>
  <c r="AG167" i="1"/>
  <c r="V167" i="1"/>
  <c r="P167" i="1"/>
  <c r="L167" i="1"/>
  <c r="U167" i="1" s="1"/>
  <c r="B167" i="1"/>
  <c r="AG166" i="1"/>
  <c r="V166" i="1"/>
  <c r="P166" i="1"/>
  <c r="L166" i="1"/>
  <c r="U166" i="1" s="1"/>
  <c r="B166" i="1"/>
  <c r="AG165" i="1"/>
  <c r="V165" i="1"/>
  <c r="P165" i="1"/>
  <c r="L165" i="1"/>
  <c r="U165" i="1" s="1"/>
  <c r="B165" i="1"/>
  <c r="AG164" i="1"/>
  <c r="V164" i="1"/>
  <c r="P164" i="1"/>
  <c r="L164" i="1"/>
  <c r="U164" i="1" s="1"/>
  <c r="B164" i="1"/>
  <c r="AG163" i="1"/>
  <c r="V163" i="1"/>
  <c r="P163" i="1"/>
  <c r="L163" i="1"/>
  <c r="U163" i="1" s="1"/>
  <c r="B163" i="1"/>
  <c r="AG162" i="1"/>
  <c r="V162" i="1"/>
  <c r="P162" i="1"/>
  <c r="L162" i="1"/>
  <c r="U162" i="1" s="1"/>
  <c r="B162" i="1"/>
  <c r="AG161" i="1"/>
  <c r="V161" i="1"/>
  <c r="P161" i="1"/>
  <c r="L161" i="1"/>
  <c r="U161" i="1" s="1"/>
  <c r="B161" i="1"/>
  <c r="AG160" i="1"/>
  <c r="V160" i="1"/>
  <c r="P160" i="1"/>
  <c r="L160" i="1"/>
  <c r="U160" i="1" s="1"/>
  <c r="B160" i="1"/>
  <c r="AG159" i="1"/>
  <c r="V159" i="1"/>
  <c r="P159" i="1"/>
  <c r="L159" i="1"/>
  <c r="U159" i="1" s="1"/>
  <c r="B159" i="1"/>
  <c r="AG158" i="1"/>
  <c r="V158" i="1"/>
  <c r="P158" i="1"/>
  <c r="L158" i="1"/>
  <c r="U158" i="1" s="1"/>
  <c r="B158" i="1"/>
  <c r="AG157" i="1"/>
  <c r="V157" i="1"/>
  <c r="L157" i="1"/>
  <c r="U157" i="1" s="1"/>
  <c r="B157" i="1"/>
  <c r="V156" i="1"/>
  <c r="U156" i="1"/>
  <c r="B156" i="1"/>
  <c r="V155" i="1"/>
  <c r="U155" i="1"/>
  <c r="B155" i="1"/>
  <c r="V154" i="1"/>
  <c r="U154" i="1"/>
  <c r="B154" i="1"/>
  <c r="V153" i="1"/>
  <c r="U153" i="1"/>
  <c r="B153" i="1"/>
  <c r="AG152" i="1"/>
  <c r="V152" i="1"/>
  <c r="U152" i="1"/>
  <c r="B152" i="1"/>
  <c r="AG151" i="1"/>
  <c r="V151" i="1"/>
  <c r="U151" i="1"/>
  <c r="B151" i="1"/>
  <c r="AG150" i="1"/>
  <c r="V150" i="1"/>
  <c r="U150" i="1"/>
  <c r="B150" i="1"/>
  <c r="AG149" i="1"/>
  <c r="V149" i="1"/>
  <c r="U149" i="1"/>
  <c r="B149" i="1"/>
  <c r="AG148" i="1"/>
  <c r="V148" i="1"/>
  <c r="U148" i="1"/>
  <c r="B148" i="1"/>
  <c r="AG147" i="1"/>
  <c r="V147" i="1"/>
  <c r="L147" i="1"/>
  <c r="U147" i="1" s="1"/>
  <c r="B147" i="1"/>
  <c r="V146" i="1"/>
  <c r="U146" i="1"/>
  <c r="B146" i="1"/>
  <c r="V145" i="1"/>
  <c r="U145" i="1"/>
  <c r="B145" i="1"/>
  <c r="V144" i="1"/>
  <c r="U144" i="1"/>
  <c r="B144" i="1"/>
  <c r="V143" i="1"/>
  <c r="U143" i="1"/>
  <c r="B143" i="1"/>
  <c r="V142" i="1"/>
  <c r="U142" i="1"/>
  <c r="B142" i="1"/>
  <c r="V141" i="1"/>
  <c r="U141" i="1"/>
  <c r="B141" i="1"/>
  <c r="V140" i="1"/>
  <c r="U140" i="1"/>
  <c r="B140" i="1"/>
  <c r="V139" i="1"/>
  <c r="U139" i="1"/>
  <c r="B139" i="1"/>
  <c r="V138" i="1"/>
  <c r="U138" i="1"/>
  <c r="B138" i="1"/>
  <c r="V137" i="1"/>
  <c r="U137" i="1"/>
  <c r="B137" i="1"/>
  <c r="V136" i="1"/>
  <c r="U136" i="1"/>
  <c r="B136" i="1"/>
  <c r="AG135" i="1"/>
  <c r="V135" i="1"/>
  <c r="L135" i="1"/>
  <c r="U135" i="1" s="1"/>
  <c r="B135" i="1"/>
  <c r="AG134" i="1"/>
  <c r="V134" i="1"/>
  <c r="L134" i="1"/>
  <c r="U134" i="1" s="1"/>
  <c r="B134" i="1"/>
  <c r="AG133" i="1"/>
  <c r="V133" i="1"/>
  <c r="P133" i="1"/>
  <c r="L133" i="1"/>
  <c r="U133" i="1" s="1"/>
  <c r="B133" i="1"/>
  <c r="AG132" i="1"/>
  <c r="V132" i="1"/>
  <c r="P132" i="1"/>
  <c r="L132" i="1"/>
  <c r="U132" i="1" s="1"/>
  <c r="B132" i="1"/>
  <c r="AG131" i="1"/>
  <c r="V131" i="1"/>
  <c r="P131" i="1"/>
  <c r="L131" i="1"/>
  <c r="U131" i="1" s="1"/>
  <c r="B131" i="1"/>
  <c r="AG130" i="1"/>
  <c r="V130" i="1"/>
  <c r="P130" i="1"/>
  <c r="L130" i="1"/>
  <c r="U130" i="1" s="1"/>
  <c r="B130" i="1"/>
  <c r="AG129" i="1"/>
  <c r="V129" i="1"/>
  <c r="P129" i="1"/>
  <c r="L129" i="1"/>
  <c r="U129" i="1" s="1"/>
  <c r="B129" i="1"/>
  <c r="AG128" i="1"/>
  <c r="V128" i="1"/>
  <c r="P128" i="1"/>
  <c r="L128" i="1"/>
  <c r="U128" i="1" s="1"/>
  <c r="B128" i="1"/>
  <c r="AG127" i="1"/>
  <c r="V127" i="1"/>
  <c r="P127" i="1"/>
  <c r="L127" i="1"/>
  <c r="U127" i="1" s="1"/>
  <c r="B127" i="1"/>
  <c r="AG126" i="1"/>
  <c r="V126" i="1"/>
  <c r="P126" i="1"/>
  <c r="L126" i="1"/>
  <c r="U126" i="1" s="1"/>
  <c r="B126" i="1"/>
  <c r="AG125" i="1"/>
  <c r="V125" i="1"/>
  <c r="P125" i="1"/>
  <c r="L125" i="1"/>
  <c r="U125" i="1" s="1"/>
  <c r="B125" i="1"/>
  <c r="AG124" i="1"/>
  <c r="V124" i="1"/>
  <c r="L124" i="1"/>
  <c r="U124" i="1" s="1"/>
  <c r="B124" i="1"/>
  <c r="AG123" i="1"/>
  <c r="V123" i="1"/>
  <c r="L123" i="1"/>
  <c r="U123" i="1" s="1"/>
  <c r="B123" i="1"/>
  <c r="AG122" i="1"/>
  <c r="V122" i="1"/>
  <c r="L122" i="1"/>
  <c r="U122" i="1" s="1"/>
  <c r="B122" i="1"/>
  <c r="AG121" i="1"/>
  <c r="V121" i="1"/>
  <c r="L121" i="1"/>
  <c r="U121" i="1" s="1"/>
  <c r="B121" i="1"/>
  <c r="AG120" i="1"/>
  <c r="V120" i="1"/>
  <c r="L120" i="1"/>
  <c r="U120" i="1" s="1"/>
  <c r="B120" i="1"/>
  <c r="AG119" i="1"/>
  <c r="V119" i="1"/>
  <c r="L119" i="1"/>
  <c r="U119" i="1" s="1"/>
  <c r="B119" i="1"/>
  <c r="AG118" i="1"/>
  <c r="V118" i="1"/>
  <c r="L118" i="1"/>
  <c r="U118" i="1" s="1"/>
  <c r="B118" i="1"/>
  <c r="AG117" i="1"/>
  <c r="V117" i="1"/>
  <c r="P117" i="1"/>
  <c r="L117" i="1"/>
  <c r="U117" i="1" s="1"/>
  <c r="B117" i="1"/>
  <c r="AG116" i="1"/>
  <c r="V116" i="1"/>
  <c r="P116" i="1"/>
  <c r="L116" i="1"/>
  <c r="U116" i="1" s="1"/>
  <c r="B116" i="1"/>
  <c r="AG115" i="1"/>
  <c r="V115" i="1"/>
  <c r="L115" i="1"/>
  <c r="U115" i="1" s="1"/>
  <c r="B115" i="1"/>
  <c r="AG114" i="1"/>
  <c r="V114" i="1"/>
  <c r="P114" i="1"/>
  <c r="L114" i="1"/>
  <c r="U114" i="1" s="1"/>
  <c r="B114" i="1"/>
  <c r="AG113" i="1"/>
  <c r="V113" i="1"/>
  <c r="P113" i="1"/>
  <c r="L113" i="1"/>
  <c r="U113" i="1" s="1"/>
  <c r="B113" i="1"/>
  <c r="AG112" i="1"/>
  <c r="V112" i="1"/>
  <c r="P112" i="1"/>
  <c r="L112" i="1"/>
  <c r="U112" i="1" s="1"/>
  <c r="B112" i="1"/>
  <c r="AG111" i="1"/>
  <c r="V111" i="1"/>
  <c r="U111" i="1"/>
  <c r="B111" i="1"/>
  <c r="AG110" i="1"/>
  <c r="V110" i="1"/>
  <c r="U110" i="1"/>
  <c r="P110" i="1"/>
  <c r="B110" i="1"/>
  <c r="AG109" i="1"/>
  <c r="V109" i="1"/>
  <c r="L109" i="1"/>
  <c r="U109" i="1" s="1"/>
  <c r="B109" i="1"/>
  <c r="AG108" i="1"/>
  <c r="V108" i="1"/>
  <c r="L108" i="1"/>
  <c r="U108" i="1" s="1"/>
  <c r="B108" i="1"/>
  <c r="AG107" i="1"/>
  <c r="V107" i="1"/>
  <c r="L107" i="1"/>
  <c r="U107" i="1" s="1"/>
  <c r="B107" i="1"/>
  <c r="AG106" i="1"/>
  <c r="V106" i="1"/>
  <c r="L106" i="1"/>
  <c r="U106" i="1" s="1"/>
  <c r="B106" i="1"/>
  <c r="AG105" i="1"/>
  <c r="V105" i="1"/>
  <c r="L105" i="1"/>
  <c r="U105" i="1" s="1"/>
  <c r="B105" i="1"/>
  <c r="AG104" i="1"/>
  <c r="V104" i="1"/>
  <c r="L104" i="1"/>
  <c r="U104" i="1" s="1"/>
  <c r="B104" i="1"/>
  <c r="AG103" i="1"/>
  <c r="V103" i="1"/>
  <c r="L103" i="1"/>
  <c r="U103" i="1" s="1"/>
  <c r="B103" i="1"/>
  <c r="AG102" i="1"/>
  <c r="V102" i="1"/>
  <c r="L102" i="1"/>
  <c r="U102" i="1" s="1"/>
  <c r="B102" i="1"/>
  <c r="AG101" i="1"/>
  <c r="V101" i="1"/>
  <c r="L101" i="1"/>
  <c r="U101" i="1" s="1"/>
  <c r="B101" i="1"/>
  <c r="AG100" i="1"/>
  <c r="V100" i="1"/>
  <c r="L100" i="1"/>
  <c r="U100" i="1" s="1"/>
  <c r="B100" i="1"/>
  <c r="AG99" i="1"/>
  <c r="V99" i="1"/>
  <c r="L99" i="1"/>
  <c r="U99" i="1" s="1"/>
  <c r="B99" i="1"/>
  <c r="AG98" i="1"/>
  <c r="V98" i="1"/>
  <c r="L98" i="1"/>
  <c r="U98" i="1" s="1"/>
  <c r="B98" i="1"/>
  <c r="AG97" i="1"/>
  <c r="V97" i="1"/>
  <c r="L97" i="1"/>
  <c r="U97" i="1" s="1"/>
  <c r="B97" i="1"/>
  <c r="AG96" i="1"/>
  <c r="V96" i="1"/>
  <c r="L96" i="1"/>
  <c r="U96" i="1" s="1"/>
  <c r="B96" i="1"/>
  <c r="AG95" i="1"/>
  <c r="V95" i="1"/>
  <c r="L95" i="1"/>
  <c r="U95" i="1" s="1"/>
  <c r="B95" i="1"/>
  <c r="AG94" i="1"/>
  <c r="V94" i="1"/>
  <c r="L94" i="1"/>
  <c r="U94" i="1" s="1"/>
  <c r="B94" i="1"/>
  <c r="AG93" i="1"/>
  <c r="V93" i="1"/>
  <c r="L93" i="1"/>
  <c r="U93" i="1" s="1"/>
  <c r="B93" i="1"/>
  <c r="AG92" i="1"/>
  <c r="V92" i="1"/>
  <c r="L92" i="1"/>
  <c r="U92" i="1" s="1"/>
  <c r="B92" i="1"/>
  <c r="AG91" i="1"/>
  <c r="V91" i="1"/>
  <c r="L91" i="1"/>
  <c r="U91" i="1" s="1"/>
  <c r="B91" i="1"/>
  <c r="AG90" i="1"/>
  <c r="V90" i="1"/>
  <c r="L90" i="1"/>
  <c r="U90" i="1" s="1"/>
  <c r="B90" i="1"/>
  <c r="AG89" i="1"/>
  <c r="V89" i="1"/>
  <c r="L89" i="1"/>
  <c r="U89" i="1" s="1"/>
  <c r="B89" i="1"/>
  <c r="AG88" i="1"/>
  <c r="V88" i="1"/>
  <c r="L88" i="1"/>
  <c r="U88" i="1" s="1"/>
  <c r="B88" i="1"/>
  <c r="AG87" i="1"/>
  <c r="V87" i="1"/>
  <c r="L87" i="1"/>
  <c r="U87" i="1" s="1"/>
  <c r="B87" i="1"/>
  <c r="AG86" i="1"/>
  <c r="V86" i="1"/>
  <c r="L86" i="1"/>
  <c r="U86" i="1" s="1"/>
  <c r="B86" i="1"/>
  <c r="AG85" i="1"/>
  <c r="V85" i="1"/>
  <c r="L85" i="1"/>
  <c r="U85" i="1" s="1"/>
  <c r="B85" i="1"/>
  <c r="AG84" i="1"/>
  <c r="V84" i="1"/>
  <c r="L84" i="1"/>
  <c r="U84" i="1" s="1"/>
  <c r="B84" i="1"/>
  <c r="AG83" i="1"/>
  <c r="V83" i="1"/>
  <c r="P83" i="1"/>
  <c r="L83" i="1"/>
  <c r="U83" i="1" s="1"/>
  <c r="B83" i="1"/>
  <c r="AG82" i="1"/>
  <c r="V82" i="1"/>
  <c r="P82" i="1"/>
  <c r="L82" i="1"/>
  <c r="U82" i="1" s="1"/>
  <c r="B82" i="1"/>
  <c r="AG81" i="1"/>
  <c r="V81" i="1"/>
  <c r="L81" i="1"/>
  <c r="U81" i="1" s="1"/>
  <c r="B81" i="1"/>
  <c r="AG80" i="1"/>
  <c r="V80" i="1"/>
  <c r="P80" i="1"/>
  <c r="L80" i="1"/>
  <c r="U80" i="1" s="1"/>
  <c r="B80" i="1"/>
  <c r="AG79" i="1"/>
  <c r="V79" i="1"/>
  <c r="P79" i="1"/>
  <c r="L79" i="1"/>
  <c r="U79" i="1" s="1"/>
  <c r="B79" i="1"/>
  <c r="AG78" i="1"/>
  <c r="V78" i="1"/>
  <c r="P78" i="1"/>
  <c r="L78" i="1"/>
  <c r="U78" i="1" s="1"/>
  <c r="B78" i="1"/>
  <c r="AG77" i="1"/>
  <c r="V77" i="1"/>
  <c r="P77" i="1"/>
  <c r="L77" i="1"/>
  <c r="U77" i="1" s="1"/>
  <c r="B77" i="1"/>
  <c r="V76" i="1"/>
  <c r="U76" i="1"/>
  <c r="B76" i="1"/>
  <c r="V75" i="1"/>
  <c r="U75" i="1"/>
  <c r="B75" i="1"/>
  <c r="AG74" i="1"/>
  <c r="V74" i="1"/>
  <c r="P74" i="1"/>
  <c r="L74" i="1"/>
  <c r="U74" i="1" s="1"/>
  <c r="B74" i="1"/>
  <c r="AG73" i="1"/>
  <c r="V73" i="1"/>
  <c r="P73" i="1"/>
  <c r="L73" i="1"/>
  <c r="U73" i="1" s="1"/>
  <c r="B73" i="1"/>
  <c r="AG72" i="1"/>
  <c r="V72" i="1"/>
  <c r="P72" i="1"/>
  <c r="L72" i="1"/>
  <c r="U72" i="1" s="1"/>
  <c r="B72" i="1"/>
  <c r="AG71" i="1"/>
  <c r="V71" i="1"/>
  <c r="P71" i="1"/>
  <c r="L71" i="1"/>
  <c r="U71" i="1" s="1"/>
  <c r="B71" i="1"/>
  <c r="AG70" i="1"/>
  <c r="V70" i="1"/>
  <c r="P70" i="1"/>
  <c r="L70" i="1"/>
  <c r="U70" i="1" s="1"/>
  <c r="B70" i="1"/>
  <c r="AG69" i="1"/>
  <c r="V69" i="1"/>
  <c r="P69" i="1"/>
  <c r="L69" i="1"/>
  <c r="U69" i="1" s="1"/>
  <c r="B69" i="1"/>
  <c r="AG68" i="1"/>
  <c r="V68" i="1"/>
  <c r="P68" i="1"/>
  <c r="L68" i="1"/>
  <c r="U68" i="1" s="1"/>
  <c r="B68" i="1"/>
  <c r="AG67" i="1"/>
  <c r="V67" i="1"/>
  <c r="P67" i="1"/>
  <c r="L67" i="1"/>
  <c r="U67" i="1" s="1"/>
  <c r="B67" i="1"/>
  <c r="AG66" i="1"/>
  <c r="V66" i="1"/>
  <c r="P66" i="1"/>
  <c r="L66" i="1"/>
  <c r="U66" i="1" s="1"/>
  <c r="B66" i="1"/>
  <c r="AG65" i="1"/>
  <c r="V65" i="1"/>
  <c r="P65" i="1"/>
  <c r="L65" i="1"/>
  <c r="U65" i="1" s="1"/>
  <c r="B65" i="1"/>
  <c r="AG64" i="1"/>
  <c r="V64" i="1"/>
  <c r="P64" i="1"/>
  <c r="L64" i="1"/>
  <c r="U64" i="1" s="1"/>
  <c r="B64" i="1"/>
  <c r="AG63" i="1"/>
  <c r="V63" i="1"/>
  <c r="P63" i="1"/>
  <c r="L63" i="1"/>
  <c r="U63" i="1" s="1"/>
  <c r="B63" i="1"/>
  <c r="AG62" i="1"/>
  <c r="V62" i="1"/>
  <c r="P62" i="1"/>
  <c r="L62" i="1"/>
  <c r="U62" i="1" s="1"/>
  <c r="B62" i="1"/>
  <c r="AG61" i="1"/>
  <c r="V61" i="1"/>
  <c r="L61" i="1"/>
  <c r="U61" i="1" s="1"/>
  <c r="B61" i="1"/>
  <c r="L60" i="1"/>
  <c r="AG59" i="1"/>
  <c r="V59" i="1"/>
  <c r="P59" i="1"/>
  <c r="L59" i="1"/>
  <c r="U59" i="1" s="1"/>
  <c r="B59" i="1"/>
  <c r="AG58" i="1"/>
  <c r="V58" i="1"/>
  <c r="L58" i="1"/>
  <c r="U58" i="1" s="1"/>
  <c r="B58" i="1"/>
  <c r="AG57" i="1"/>
  <c r="V57" i="1"/>
  <c r="P57" i="1"/>
  <c r="L57" i="1"/>
  <c r="U57" i="1" s="1"/>
  <c r="B57" i="1"/>
  <c r="AG56" i="1"/>
  <c r="V56" i="1"/>
  <c r="L56" i="1"/>
  <c r="U56" i="1" s="1"/>
  <c r="B56" i="1"/>
  <c r="AG55" i="1"/>
  <c r="V55" i="1"/>
  <c r="L55" i="1"/>
  <c r="U55" i="1" s="1"/>
  <c r="B55" i="1"/>
  <c r="AG54" i="1"/>
  <c r="V54" i="1"/>
  <c r="P54" i="1"/>
  <c r="L54" i="1"/>
  <c r="U54" i="1" s="1"/>
  <c r="B54" i="1"/>
  <c r="AG53" i="1"/>
  <c r="V53" i="1"/>
  <c r="L53" i="1"/>
  <c r="U53" i="1" s="1"/>
  <c r="B53" i="1"/>
  <c r="AG52" i="1"/>
  <c r="V52" i="1"/>
  <c r="P52" i="1"/>
  <c r="L52" i="1"/>
  <c r="U52" i="1" s="1"/>
  <c r="B52" i="1"/>
  <c r="V51" i="1"/>
  <c r="P51" i="1"/>
  <c r="L51" i="1"/>
  <c r="U51" i="1" s="1"/>
  <c r="B51" i="1"/>
  <c r="AG50" i="1"/>
  <c r="V50" i="1"/>
  <c r="P50" i="1"/>
  <c r="L50" i="1"/>
  <c r="U50" i="1" s="1"/>
  <c r="B50" i="1"/>
  <c r="AG49" i="1"/>
  <c r="V49" i="1"/>
  <c r="P49" i="1"/>
  <c r="L49" i="1"/>
  <c r="U49" i="1" s="1"/>
  <c r="B49" i="1"/>
  <c r="AG48" i="1"/>
  <c r="V48" i="1"/>
  <c r="P48" i="1"/>
  <c r="L48" i="1"/>
  <c r="U48" i="1" s="1"/>
  <c r="B48" i="1"/>
  <c r="AG47" i="1"/>
  <c r="V47" i="1"/>
  <c r="P47" i="1"/>
  <c r="L47" i="1"/>
  <c r="U47" i="1" s="1"/>
  <c r="B47" i="1"/>
  <c r="AG46" i="1"/>
  <c r="V46" i="1"/>
  <c r="P46" i="1"/>
  <c r="L46" i="1"/>
  <c r="U46" i="1" s="1"/>
  <c r="B46" i="1"/>
  <c r="AG45" i="1"/>
  <c r="V45" i="1"/>
  <c r="P45" i="1"/>
  <c r="L45" i="1"/>
  <c r="U45" i="1" s="1"/>
  <c r="B45" i="1"/>
  <c r="AG44" i="1"/>
  <c r="V44" i="1"/>
  <c r="P44" i="1"/>
  <c r="L44" i="1"/>
  <c r="U44" i="1" s="1"/>
  <c r="B44" i="1"/>
  <c r="AG43" i="1"/>
  <c r="V43" i="1"/>
  <c r="P43" i="1"/>
  <c r="L43" i="1"/>
  <c r="U43" i="1" s="1"/>
  <c r="B43" i="1"/>
  <c r="AG42" i="1"/>
  <c r="V42" i="1"/>
  <c r="P42" i="1"/>
  <c r="L42" i="1"/>
  <c r="U42" i="1" s="1"/>
  <c r="B42" i="1"/>
  <c r="AG41" i="1"/>
  <c r="V41" i="1"/>
  <c r="P41" i="1"/>
  <c r="L41" i="1"/>
  <c r="U41" i="1" s="1"/>
  <c r="B41" i="1"/>
  <c r="AG40" i="1"/>
  <c r="V40" i="1"/>
  <c r="P40" i="1"/>
  <c r="L40" i="1"/>
  <c r="U40" i="1" s="1"/>
  <c r="B40" i="1"/>
  <c r="AG39" i="1"/>
  <c r="V39" i="1"/>
  <c r="P39" i="1"/>
  <c r="L39" i="1"/>
  <c r="U39" i="1" s="1"/>
  <c r="B39" i="1"/>
  <c r="AG38" i="1"/>
  <c r="V38" i="1"/>
  <c r="P38" i="1"/>
  <c r="L38" i="1"/>
  <c r="U38" i="1" s="1"/>
  <c r="B38" i="1"/>
  <c r="AG37" i="1"/>
  <c r="V37" i="1"/>
  <c r="P37" i="1"/>
  <c r="L37" i="1"/>
  <c r="U37" i="1" s="1"/>
  <c r="B37" i="1"/>
  <c r="AG36" i="1"/>
  <c r="V36" i="1"/>
  <c r="U36" i="1"/>
  <c r="P36" i="1"/>
  <c r="B36" i="1"/>
  <c r="AG35" i="1"/>
  <c r="V35" i="1"/>
  <c r="P35" i="1"/>
  <c r="L35" i="1"/>
  <c r="U35" i="1" s="1"/>
  <c r="B35" i="1"/>
  <c r="AG34" i="1"/>
  <c r="V34" i="1"/>
  <c r="U34" i="1"/>
  <c r="P34" i="1"/>
  <c r="B34" i="1"/>
  <c r="AG33" i="1"/>
  <c r="V33" i="1"/>
  <c r="P33" i="1"/>
  <c r="L33" i="1"/>
  <c r="U33" i="1" s="1"/>
  <c r="B33" i="1"/>
  <c r="V32" i="1"/>
  <c r="L32" i="1"/>
  <c r="U32" i="1" s="1"/>
  <c r="B32" i="1"/>
  <c r="V31" i="1"/>
  <c r="L31" i="1"/>
  <c r="U31" i="1" s="1"/>
  <c r="B31" i="1"/>
  <c r="V30" i="1"/>
  <c r="L30" i="1"/>
  <c r="U30" i="1" s="1"/>
  <c r="B30" i="1"/>
  <c r="V29" i="1"/>
  <c r="U29" i="1"/>
  <c r="B29" i="1"/>
  <c r="V28" i="1"/>
  <c r="U28" i="1"/>
  <c r="B28" i="1"/>
  <c r="V27" i="1"/>
  <c r="L27" i="1"/>
  <c r="U27" i="1" s="1"/>
  <c r="B27" i="1"/>
  <c r="AG26" i="1"/>
  <c r="V26" i="1"/>
  <c r="P26" i="1"/>
  <c r="L26" i="1"/>
  <c r="U26" i="1" s="1"/>
  <c r="B26" i="1"/>
  <c r="AG25" i="1"/>
  <c r="V25" i="1"/>
  <c r="P25" i="1"/>
  <c r="L25" i="1"/>
  <c r="U25" i="1" s="1"/>
  <c r="B25" i="1"/>
  <c r="AG24" i="1"/>
  <c r="V24" i="1"/>
  <c r="P24" i="1"/>
  <c r="L24" i="1"/>
  <c r="U24" i="1" s="1"/>
  <c r="B24" i="1"/>
  <c r="AG23" i="1"/>
  <c r="V23" i="1"/>
  <c r="P23" i="1"/>
  <c r="L23" i="1"/>
  <c r="U23" i="1" s="1"/>
  <c r="B23" i="1"/>
  <c r="V22" i="1"/>
  <c r="L22" i="1"/>
  <c r="U22" i="1" s="1"/>
  <c r="B22" i="1"/>
  <c r="AG21" i="1"/>
  <c r="V21" i="1"/>
  <c r="P21" i="1"/>
  <c r="L21" i="1"/>
  <c r="U21" i="1" s="1"/>
  <c r="B21" i="1"/>
  <c r="AG20" i="1"/>
  <c r="V20" i="1"/>
  <c r="P20" i="1"/>
  <c r="L20" i="1"/>
  <c r="U20" i="1" s="1"/>
  <c r="B20" i="1"/>
  <c r="V19" i="1"/>
  <c r="L19" i="1"/>
  <c r="U19" i="1" s="1"/>
  <c r="B19" i="1"/>
  <c r="V18" i="1"/>
  <c r="L18" i="1"/>
  <c r="U18" i="1" s="1"/>
  <c r="B18" i="1"/>
  <c r="V17" i="1"/>
  <c r="L17" i="1"/>
  <c r="U17" i="1" s="1"/>
  <c r="B17" i="1"/>
  <c r="V16" i="1"/>
  <c r="L16" i="1"/>
  <c r="U16" i="1" s="1"/>
  <c r="B16" i="1"/>
  <c r="AG15" i="1"/>
  <c r="V15" i="1"/>
  <c r="P15" i="1"/>
  <c r="L15" i="1"/>
  <c r="U15" i="1" s="1"/>
  <c r="B15" i="1"/>
  <c r="AG14" i="1"/>
  <c r="V14" i="1"/>
  <c r="P14" i="1"/>
  <c r="L14" i="1"/>
  <c r="U14" i="1" s="1"/>
  <c r="B14" i="1"/>
  <c r="V13" i="1"/>
  <c r="L13" i="1"/>
  <c r="U13" i="1" s="1"/>
  <c r="B13" i="1"/>
  <c r="AG12" i="1"/>
  <c r="V12" i="1"/>
  <c r="L12" i="1"/>
  <c r="U12" i="1" s="1"/>
  <c r="B12" i="1"/>
  <c r="AG11" i="1"/>
  <c r="V11" i="1"/>
  <c r="L11" i="1"/>
  <c r="U11" i="1" s="1"/>
  <c r="B11" i="1"/>
  <c r="AG10" i="1"/>
  <c r="V10" i="1"/>
  <c r="P10" i="1"/>
  <c r="L10" i="1"/>
  <c r="U10" i="1" s="1"/>
  <c r="B10" i="1"/>
  <c r="AG9" i="1"/>
  <c r="V9" i="1"/>
  <c r="P9" i="1"/>
  <c r="L9" i="1"/>
  <c r="U9" i="1" s="1"/>
  <c r="B9" i="1"/>
  <c r="AG8" i="1"/>
  <c r="V8" i="1"/>
  <c r="L8" i="1"/>
  <c r="U8" i="1" s="1"/>
  <c r="B8" i="1"/>
  <c r="AG7" i="1"/>
  <c r="V7" i="1"/>
  <c r="P7" i="1"/>
  <c r="L7" i="1"/>
  <c r="U7" i="1" s="1"/>
  <c r="B7" i="1"/>
  <c r="AG6" i="1"/>
  <c r="V6" i="1"/>
  <c r="L6" i="1"/>
  <c r="U6" i="1" s="1"/>
  <c r="B6" i="1"/>
  <c r="AG5" i="1"/>
  <c r="V5" i="1"/>
  <c r="L5" i="1"/>
  <c r="U5" i="1" s="1"/>
  <c r="B5" i="1"/>
  <c r="AG4" i="1"/>
  <c r="V4" i="1"/>
  <c r="L4" i="1"/>
  <c r="U4" i="1" s="1"/>
  <c r="B4" i="1"/>
  <c r="AG3" i="1"/>
  <c r="V3" i="1"/>
  <c r="P3" i="1"/>
  <c r="L3" i="1"/>
  <c r="U3" i="1" s="1"/>
  <c r="B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Hoche, Frank</author>
  </authors>
  <commentList>
    <comment ref="P227" authorId="0" shapeId="0" xr:uid="{68913648-56EE-4918-AA5E-625E2A041DFA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S 114.39 Ersatz für S 114.21
</t>
        </r>
      </text>
    </comment>
    <comment ref="P228" authorId="0" shapeId="0" xr:uid="{B34A7B2C-0AA8-4908-ADC7-B6CCAD572AD7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S 114.39 Ersatz für S 114.21
</t>
        </r>
      </text>
    </comment>
    <comment ref="P229" authorId="0" shapeId="0" xr:uid="{95268AFF-3781-4A1D-BEE9-0C777515D074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S 114.39 Ersatz für S 114.21
</t>
        </r>
      </text>
    </comment>
    <comment ref="A346" authorId="0" shapeId="0" xr:uid="{5FA9252F-B0CC-41E3-B8A5-677E0D6333FA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alt: 4401.0121 
Fehler in TM 2012-186 I.NVT 4
DKW 54-190 (EOW) hat ZA=160!
(nicht 120)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Hoche, Frank</author>
    <author>Frank Hoche</author>
    <author>tc={B26EBE13-9C89-4F71-9E8B-6D3AD35C8503}</author>
    <author>tc={1AE7F726-D53B-4D51-A9F2-4D80AA485D44}</author>
    <author>tc={2C24CE40-33A0-4327-92F1-AAA468031BE5}</author>
    <author>tc={C6408513-EEB0-4FBA-BFF2-FA5A2518587F}</author>
  </authors>
  <commentList>
    <comment ref="G111" authorId="0" shapeId="0" xr:uid="{8DD7E981-B620-402F-8CEC-72A301406A7D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Nur für Bestand!</t>
        </r>
      </text>
    </comment>
    <comment ref="H192" authorId="0" shapeId="0" xr:uid="{57C472B2-2B0A-41B8-9111-4457063687DE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bedingter Ersatz durch T633.104.1 EMA 939907 und
T633.105.1 EMA 939908
</t>
        </r>
      </text>
    </comment>
    <comment ref="A229" authorId="1" shapeId="0" xr:uid="{257BE849-006C-4132-BFE8-CD797BD4A84D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doppelt vergebene Mat.Nr. 1294495 wurde abgelöst</t>
        </r>
      </text>
    </comment>
    <comment ref="H453" authorId="1" shapeId="0" xr:uid="{C0250FF3-7C47-479D-86EA-9921A3910F6D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auf Zeichnung-A02 falsch als 113 480!</t>
        </r>
      </text>
    </comment>
    <comment ref="B1392" authorId="1" shapeId="0" xr:uid="{F73DFEAD-EC38-4783-A411-C69D2BCF1DF2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in SAP als WAS 3995</t>
        </r>
      </text>
    </comment>
    <comment ref="H1502" authorId="0" shapeId="0" xr:uid="{11F5125B-9FC3-4BA3-B819-AC4981E2FAC3}">
      <text>
        <r>
          <rPr>
            <b/>
            <sz val="9"/>
            <color indexed="81"/>
            <rFont val="Segoe UI"/>
            <family val="2"/>
          </rPr>
          <t>Hoche, Frank:</t>
        </r>
        <r>
          <rPr>
            <sz val="9"/>
            <color indexed="81"/>
            <rFont val="Segoe UI"/>
            <family val="2"/>
          </rPr>
          <t xml:space="preserve">
In S 7326.11 wurde 
T 113 540,  l=4320mm verwendet!
Mat 114388
Zg: S 113.27</t>
        </r>
      </text>
    </comment>
    <comment ref="B1620" authorId="1" shapeId="0" xr:uid="{E07F5A67-5B4B-4D23-91D7-0E9D51575E9C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ersetzt durch BSt 990-3R/L
Sw 75.0028</t>
        </r>
      </text>
    </comment>
    <comment ref="G1950" authorId="2" shapeId="0" xr:uid="{B26EBE13-9C89-4F71-9E8B-6D3AD35C8503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Substitutseintrag im MDW beantragt
</t>
      </text>
    </comment>
    <comment ref="E2042" authorId="3" shapeId="0" xr:uid="{1AE7F726-D53B-4D51-A9F2-4D80AA485D44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A02-schmierfrei: wurde in Abstimmung mit mech. Stw-Technik zurückgezogen!</t>
      </text>
    </comment>
    <comment ref="B2125" authorId="1" shapeId="0" xr:uid="{EF36F1AE-C413-4EE9-A823-06BC88B1E70F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Bleibt auf 
S -Zeichnungen </t>
        </r>
      </text>
    </comment>
    <comment ref="B2138" authorId="0" shapeId="0" xr:uid="{C95FD0D2-ED3E-4803-8716-45C4BB2CF4C0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Ersatz durch Stützscheibe 22x 32x2 nach DIN 988</t>
        </r>
      </text>
    </comment>
    <comment ref="B2184" authorId="1" shapeId="0" xr:uid="{6BB69E38-4A51-45A2-9A2B-D04454E95517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siehe Sw 94.0017
</t>
        </r>
      </text>
    </comment>
    <comment ref="J2259" authorId="4" shapeId="0" xr:uid="{2C24CE40-33A0-4327-92F1-AAA468031BE5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Für Kronenmutter mit Splintbohrung</t>
      </text>
    </comment>
    <comment ref="B2263" authorId="1" shapeId="0" xr:uid="{08323D2E-1711-4660-BF97-C3AD5493F06D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in A01 fehlerhaft als 
Bo 24-65</t>
        </r>
      </text>
    </comment>
    <comment ref="B2304" authorId="5" shapeId="0" xr:uid="{C6408513-EEB0-4FBA-BFF2-FA5A2518587F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Ersetzt durch Normteile :
271227	Schraube,Sechskant- M10x140 8.8 	DIN EN ISO 4017
142865	Mutter,Sechskant- M10 8 A3P	DIN EN ISO 4032
</t>
      </text>
    </comment>
    <comment ref="B2386" authorId="1" shapeId="0" xr:uid="{7A35504B-75AB-4403-9572-B76A3ACC6887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neue Bezeichnung!</t>
        </r>
      </text>
    </comment>
  </commentList>
</comments>
</file>

<file path=xl/sharedStrings.xml><?xml version="1.0" encoding="utf-8"?>
<sst xmlns="http://schemas.openxmlformats.org/spreadsheetml/2006/main" count="19206" uniqueCount="8017">
  <si>
    <t>Anordnungszeichnungen</t>
  </si>
  <si>
    <t>Zeichnung alt</t>
  </si>
  <si>
    <t>Regelzeichnung neu</t>
  </si>
  <si>
    <t>Bezeichnung zusammengefasst: Zeichnungsnummer</t>
  </si>
  <si>
    <t>SW Zeichnungsverzeichnis Weiche</t>
  </si>
  <si>
    <t>Antrieb, Spezial, Signal</t>
  </si>
  <si>
    <t>Weichenform</t>
  </si>
  <si>
    <t>Schienenprofil</t>
  </si>
  <si>
    <t>Schienenbefestigung</t>
  </si>
  <si>
    <t>Abzweigradius (2-stellig XX__)</t>
  </si>
  <si>
    <t>Prüfer/Riegel/Sonderkonstruktion</t>
  </si>
  <si>
    <t>Bild</t>
  </si>
  <si>
    <t>Benennung</t>
  </si>
  <si>
    <t>Bemerkung</t>
  </si>
  <si>
    <t>Ausgabe</t>
  </si>
  <si>
    <t>Änderungs-datum</t>
  </si>
  <si>
    <t>Regelzeichnung alt</t>
  </si>
  <si>
    <t>IZ-Plan-Übergabe</t>
  </si>
  <si>
    <t>Stückliste fehlt</t>
  </si>
  <si>
    <t>Zeichenlänge Spalte L</t>
  </si>
  <si>
    <t>Zeichenlänge Spalte M</t>
  </si>
  <si>
    <t>Weichen-form</t>
  </si>
  <si>
    <t>Schienen-form</t>
  </si>
  <si>
    <t>Radius</t>
  </si>
  <si>
    <t>Neigung 
(wenn für Stell-system maßgebend)</t>
  </si>
  <si>
    <t>Antriebsart</t>
  </si>
  <si>
    <t>Sonder-bauform</t>
  </si>
  <si>
    <t>Schwellen</t>
  </si>
  <si>
    <t>Seite Weichenantrieb</t>
  </si>
  <si>
    <t>Seite Ü-Gestänge / GS-Auswurf</t>
  </si>
  <si>
    <t>Seite Prüfer/ Riegel</t>
  </si>
  <si>
    <t>Antriebs-lage fern/nah
DKW-Zungen-prüfung</t>
  </si>
  <si>
    <t>Prüfer / Riegel</t>
  </si>
  <si>
    <t>Überhöhung</t>
  </si>
  <si>
    <t>Sw 1101.0001</t>
  </si>
  <si>
    <t>Sw</t>
  </si>
  <si>
    <t>.</t>
  </si>
  <si>
    <t>00</t>
  </si>
  <si>
    <t>01</t>
  </si>
  <si>
    <t>sym. ABW 49/54-215</t>
  </si>
  <si>
    <t>7314.1</t>
  </si>
  <si>
    <t>EW</t>
  </si>
  <si>
    <t>49/54</t>
  </si>
  <si>
    <t>190/300</t>
  </si>
  <si>
    <t>el. Normal.</t>
  </si>
  <si>
    <t>-</t>
  </si>
  <si>
    <t>B/H</t>
  </si>
  <si>
    <t>KS</t>
  </si>
  <si>
    <t>R</t>
  </si>
  <si>
    <t>Pr</t>
  </si>
  <si>
    <t>Sw 1101.0002</t>
  </si>
  <si>
    <t>02</t>
  </si>
  <si>
    <t>Weichenantrieb S700V</t>
  </si>
  <si>
    <t>Sw 1101.0003</t>
  </si>
  <si>
    <t>gedrehte Anordnung WA/Verschluss</t>
  </si>
  <si>
    <t>Sw 1101.0051</t>
  </si>
  <si>
    <t>Ri</t>
  </si>
  <si>
    <t>Sw 1141.0003</t>
  </si>
  <si>
    <t>03</t>
  </si>
  <si>
    <t>verkürzte Antriebslagerung</t>
  </si>
  <si>
    <t>7314.74</t>
  </si>
  <si>
    <t>Sw 1141.0181</t>
  </si>
  <si>
    <t>Bayreuth W74</t>
  </si>
  <si>
    <t>Sw 1141.0501</t>
  </si>
  <si>
    <t>05</t>
  </si>
  <si>
    <t>Ü-Gestänge antriebseitig</t>
  </si>
  <si>
    <t>7314.61</t>
  </si>
  <si>
    <t>Sw 1141.0511</t>
  </si>
  <si>
    <t>Ü-Gestänge gegenüber</t>
  </si>
  <si>
    <t>7314.60</t>
  </si>
  <si>
    <t>L</t>
  </si>
  <si>
    <t>Sw 1141.0711</t>
  </si>
  <si>
    <t>07</t>
  </si>
  <si>
    <t>S 7314.11</t>
  </si>
  <si>
    <t>Sw 1141.1211</t>
  </si>
  <si>
    <t>Sw 1151.0081</t>
  </si>
  <si>
    <t>DD-Friedrichstadt W6</t>
  </si>
  <si>
    <t>Sw 1151.0103</t>
  </si>
  <si>
    <t>verkürzte Antriebslagerung, Betonschw.</t>
  </si>
  <si>
    <t>B</t>
  </si>
  <si>
    <t>Sw 1151.0104</t>
  </si>
  <si>
    <t>verkürzte Antriebslagerung, Holzschw.</t>
  </si>
  <si>
    <t>H</t>
  </si>
  <si>
    <t>Unistar HR</t>
  </si>
  <si>
    <t>Sw 1151.0181</t>
  </si>
  <si>
    <t>Zwickau W611</t>
  </si>
  <si>
    <t>Sw 1151.0182</t>
  </si>
  <si>
    <t>Nürnberg Hbf W165</t>
  </si>
  <si>
    <t>Sw 1151.0183</t>
  </si>
  <si>
    <t>Goslar W11</t>
  </si>
  <si>
    <t>Sw 1151.0184</t>
  </si>
  <si>
    <t>Osnabrück Hbf W137, WA hoch</t>
  </si>
  <si>
    <t>Sw 1151.0303</t>
  </si>
  <si>
    <t>Sw 1151.0304</t>
  </si>
  <si>
    <t>Sw 1151.0381</t>
  </si>
  <si>
    <t>Garmisch-Partenkirchen W5</t>
  </si>
  <si>
    <t>Sw 1151.0501</t>
  </si>
  <si>
    <t>7314.22</t>
  </si>
  <si>
    <t>Sw 1151.0503</t>
  </si>
  <si>
    <t>Ü-Gest. antriebseitig, gekürzte Zungen</t>
  </si>
  <si>
    <t>7314.31</t>
  </si>
  <si>
    <t>gek. Zu</t>
  </si>
  <si>
    <t>Sw 1151.0511</t>
  </si>
  <si>
    <t>7314.23</t>
  </si>
  <si>
    <t>Sw 1151.0513</t>
  </si>
  <si>
    <t>Ü-Gest. gegenüber, gekürzte Zungen</t>
  </si>
  <si>
    <t>Sw 1151.0551</t>
  </si>
  <si>
    <t>Berlin-Karow W120, S-Bahn</t>
  </si>
  <si>
    <t>Sw 1151.0552</t>
  </si>
  <si>
    <t>EW 54-500, el. gest., Riegel, Sonderkonstr.</t>
  </si>
  <si>
    <t>Stickhausen-Velde W8</t>
  </si>
  <si>
    <t>Sw 1151.0553</t>
  </si>
  <si>
    <t>Rohrenfeld W1</t>
  </si>
  <si>
    <t>Sw 1151.0581</t>
  </si>
  <si>
    <t>DD-Friedrichstadt W111</t>
  </si>
  <si>
    <t>M</t>
  </si>
  <si>
    <t>Sw 1151.0582</t>
  </si>
  <si>
    <t>DD-Friedrichstadt W121</t>
  </si>
  <si>
    <t>Sw 1151.0583</t>
  </si>
  <si>
    <t>Dortmund W243</t>
  </si>
  <si>
    <t>Sw 1151.0701</t>
  </si>
  <si>
    <t>7314.27</t>
  </si>
  <si>
    <t>Sw 1151.0703</t>
  </si>
  <si>
    <t>EW 54-760, elektr. gestellt</t>
  </si>
  <si>
    <t>Sw 1151.0711</t>
  </si>
  <si>
    <t>7314.25</t>
  </si>
  <si>
    <t>Sw 1151.0713</t>
  </si>
  <si>
    <t>Sw 1151.1201</t>
  </si>
  <si>
    <t>7314.17</t>
  </si>
  <si>
    <t>Sw 1151.1211</t>
  </si>
  <si>
    <t>7314.16</t>
  </si>
  <si>
    <t>FF</t>
  </si>
  <si>
    <t>Sw 1161.0301</t>
  </si>
  <si>
    <t>7314.18</t>
  </si>
  <si>
    <t>Sw 1161.0311</t>
  </si>
  <si>
    <t>Sw 1161.0501</t>
  </si>
  <si>
    <t>7314.12</t>
  </si>
  <si>
    <t>Sw 1161.0511</t>
  </si>
  <si>
    <t>7314.13</t>
  </si>
  <si>
    <t>Sw 1161.0701</t>
  </si>
  <si>
    <t>7314.15</t>
  </si>
  <si>
    <t>Sw 1161.0711</t>
  </si>
  <si>
    <t>7314.14</t>
  </si>
  <si>
    <t>Sw 1161.1201</t>
  </si>
  <si>
    <t>Sw 1161.1211</t>
  </si>
  <si>
    <t>Sw 1161.2501</t>
  </si>
  <si>
    <t>7314.19</t>
  </si>
  <si>
    <t>Sw 1161.2511</t>
  </si>
  <si>
    <t>7314.30</t>
  </si>
  <si>
    <t>Sw 1162.0301</t>
  </si>
  <si>
    <t>7326.10</t>
  </si>
  <si>
    <t>W</t>
  </si>
  <si>
    <t>Sw 1162.0311</t>
  </si>
  <si>
    <t>7326.11</t>
  </si>
  <si>
    <t>Sw 1162.0351</t>
  </si>
  <si>
    <t>Riegel gegenüber</t>
  </si>
  <si>
    <t>7326.67</t>
  </si>
  <si>
    <t>Sw 1162.0501</t>
  </si>
  <si>
    <t>7326.12</t>
  </si>
  <si>
    <t>Sw 1162.0502</t>
  </si>
  <si>
    <t>Ü-Gestänge antriebseitig, verkürzt</t>
  </si>
  <si>
    <t>Sw 1162.0511</t>
  </si>
  <si>
    <t>7326.13</t>
  </si>
  <si>
    <t>Sw 1162.0580</t>
  </si>
  <si>
    <t>Göppingen, W85</t>
  </si>
  <si>
    <t>Sw 1162.0583</t>
  </si>
  <si>
    <t>Unistar HR, ELP mittig</t>
  </si>
  <si>
    <t>Sw 1162.0701</t>
  </si>
  <si>
    <t>7326.14</t>
  </si>
  <si>
    <t>Sw 1162.0702</t>
  </si>
  <si>
    <t>Sw 1162.0711</t>
  </si>
  <si>
    <t>7326.15</t>
  </si>
  <si>
    <t>Sw 1162.0780</t>
  </si>
  <si>
    <t xml:space="preserve"> WH mit Federausgleich - Ü-Gestänge antriebseitig</t>
  </si>
  <si>
    <t>x</t>
  </si>
  <si>
    <t>Sw 1162.0783</t>
  </si>
  <si>
    <t>Sw 1162.1201</t>
  </si>
  <si>
    <t>7326.16</t>
  </si>
  <si>
    <t>Sw 1162.1211</t>
  </si>
  <si>
    <t>7326.17</t>
  </si>
  <si>
    <t>Sw 1162.2501</t>
  </si>
  <si>
    <t>7326.18</t>
  </si>
  <si>
    <t>Sw 1162.2511</t>
  </si>
  <si>
    <t>7326.19</t>
  </si>
  <si>
    <t>Sw 1162.6001</t>
  </si>
  <si>
    <t>7326.27</t>
  </si>
  <si>
    <t>6000/3700</t>
  </si>
  <si>
    <t>Sw 1162.6011</t>
  </si>
  <si>
    <t>7326.26</t>
  </si>
  <si>
    <t>(x)</t>
  </si>
  <si>
    <t>Sw 1162.7001</t>
  </si>
  <si>
    <t>7326.24</t>
  </si>
  <si>
    <t>7000/6000</t>
  </si>
  <si>
    <t>Sw 1162.7011</t>
  </si>
  <si>
    <t>7326.23</t>
  </si>
  <si>
    <t>Sw 1163.0301</t>
  </si>
  <si>
    <t>7327.10</t>
  </si>
  <si>
    <t>VS</t>
  </si>
  <si>
    <t>Sw 1163.0311</t>
  </si>
  <si>
    <t>7327.11</t>
  </si>
  <si>
    <t>Sw 1163.0381</t>
  </si>
  <si>
    <t>Hannover Hbf W 418</t>
  </si>
  <si>
    <t>Sw 1163.0501</t>
  </si>
  <si>
    <t>7327.12</t>
  </si>
  <si>
    <t>Sw 1163.0511</t>
  </si>
  <si>
    <t>7327.13</t>
  </si>
  <si>
    <t>Sw 1163.0551</t>
  </si>
  <si>
    <t>EW 60-500, el. gest., Riegel, Sonderkonstr.</t>
  </si>
  <si>
    <t>Lehnshallig W1/ Windheim, mech. Zungenpr</t>
  </si>
  <si>
    <t>Sw 1163.0552</t>
  </si>
  <si>
    <t>Lehnshallig W1/ Windheim, el. ZPrK</t>
  </si>
  <si>
    <t>Sw 1163.0701</t>
  </si>
  <si>
    <t>7327.14</t>
  </si>
  <si>
    <t>Sw 1163.0711</t>
  </si>
  <si>
    <t>7327.15</t>
  </si>
  <si>
    <t>Sw 1163.1201</t>
  </si>
  <si>
    <t>7327.16</t>
  </si>
  <si>
    <t>Sw 1163.1211</t>
  </si>
  <si>
    <t>7327.17</t>
  </si>
  <si>
    <t>Sw 1163.1280</t>
  </si>
  <si>
    <t>Wittenberg 51W30 (Erprob. we FF)</t>
  </si>
  <si>
    <t>Sw 1163.2501</t>
  </si>
  <si>
    <t>7327.18</t>
  </si>
  <si>
    <t>Sw 1163.2511</t>
  </si>
  <si>
    <t>7327.19</t>
  </si>
  <si>
    <t>Sw 1164.0301</t>
  </si>
  <si>
    <t>S 7326.57</t>
  </si>
  <si>
    <t>Sw 1164.0311</t>
  </si>
  <si>
    <t>S 7326.58</t>
  </si>
  <si>
    <t>Sw 1164.0381</t>
  </si>
  <si>
    <t>Unistar HR Kfz-befahrbar</t>
  </si>
  <si>
    <t>Sw 1164.0382</t>
  </si>
  <si>
    <t>Sw 1164.0501</t>
  </si>
  <si>
    <t>S 7326.5</t>
  </si>
  <si>
    <t>Sw 1164.0511</t>
  </si>
  <si>
    <t>Sw 1164.0581</t>
  </si>
  <si>
    <t>Sw 1164.0582</t>
  </si>
  <si>
    <t xml:space="preserve">Unistar HR </t>
  </si>
  <si>
    <t>Sw 1164.0583</t>
  </si>
  <si>
    <t>Sw 1164.0584</t>
  </si>
  <si>
    <t>Sw 1164.0701</t>
  </si>
  <si>
    <t>Sw 1164.0711</t>
  </si>
  <si>
    <t>Sw 1164.0781</t>
  </si>
  <si>
    <t>Sw 1164.0782</t>
  </si>
  <si>
    <t>Sw 1164.0783</t>
  </si>
  <si>
    <t>opt. Stellsystem, Einzelantriebe</t>
  </si>
  <si>
    <t>7326.20</t>
  </si>
  <si>
    <t>Sw 1164.1201</t>
  </si>
  <si>
    <t>S 7326.50</t>
  </si>
  <si>
    <t>Sw 1164.1202</t>
  </si>
  <si>
    <t>S 7319.21</t>
  </si>
  <si>
    <t>Sw 1164.1211</t>
  </si>
  <si>
    <t>S 7326.51</t>
  </si>
  <si>
    <t>Sw 1164.1280</t>
  </si>
  <si>
    <t>Wittenberg 51W31 (Erprob. we FF)</t>
  </si>
  <si>
    <t>Sw 1164.1281</t>
  </si>
  <si>
    <t>Unistar HR, Hy-re, Kfz-befahrbar</t>
  </si>
  <si>
    <t>Sw 1164.1282</t>
  </si>
  <si>
    <t>Unistar HR, Hy-li, Kfz-befahrbar</t>
  </si>
  <si>
    <t>Sw 1164.2501</t>
  </si>
  <si>
    <t>Ü-Gestänge antriebseitig, 300w</t>
  </si>
  <si>
    <t>Sw 1164.3001</t>
  </si>
  <si>
    <t>S 7319.11</t>
  </si>
  <si>
    <t>3000/1500</t>
  </si>
  <si>
    <t>Sw 1164.4801</t>
  </si>
  <si>
    <t>S 7319.13</t>
  </si>
  <si>
    <t>4800/2450</t>
  </si>
  <si>
    <t>Sw 1164.6001</t>
  </si>
  <si>
    <t>S 7326.59</t>
  </si>
  <si>
    <t>7314.20</t>
  </si>
  <si>
    <t>EH-gb</t>
  </si>
  <si>
    <t>1:9</t>
  </si>
  <si>
    <t>Sw 1261.0303</t>
  </si>
  <si>
    <t>Stuttgart S-Bahn-Tunnel</t>
  </si>
  <si>
    <t>EH-fb</t>
  </si>
  <si>
    <t>1:12</t>
  </si>
  <si>
    <t>1:14</t>
  </si>
  <si>
    <t>1:18,5</t>
  </si>
  <si>
    <t>1:26,5</t>
  </si>
  <si>
    <t>Sw 1262.0501</t>
  </si>
  <si>
    <t>EH-fb 60-500-1:12 fb, elektr. gestellt</t>
  </si>
  <si>
    <t>Sw 1262.0503</t>
  </si>
  <si>
    <t>EH-fb 60-500-1:12 fb, el. Sonderkonstr.</t>
  </si>
  <si>
    <t>Sw 1262.0701</t>
  </si>
  <si>
    <t>760 (500)</t>
  </si>
  <si>
    <t>Sw 1262.1201</t>
  </si>
  <si>
    <t>Sw 1262.2501</t>
  </si>
  <si>
    <t>Sw 1262.2581</t>
  </si>
  <si>
    <t>Radebeul W2 (wsk 2019.42.3005)</t>
  </si>
  <si>
    <t>Sw 1262.6001</t>
  </si>
  <si>
    <t>7326.28</t>
  </si>
  <si>
    <t>Sw 1262.7001</t>
  </si>
  <si>
    <t>7326.25</t>
  </si>
  <si>
    <t>Sw 1264.0701</t>
  </si>
  <si>
    <t>S 7326.54</t>
  </si>
  <si>
    <t>S 7319.31</t>
  </si>
  <si>
    <t>Sw 1264.1201</t>
  </si>
  <si>
    <t>1:n</t>
  </si>
  <si>
    <t>Sw 1264.1202</t>
  </si>
  <si>
    <t>opt.Stellsystem, Einzelantriebe, ERL17,5</t>
  </si>
  <si>
    <t>S 7319.33</t>
  </si>
  <si>
    <t>Sw 1264.2501</t>
  </si>
  <si>
    <t>S 7326.55</t>
  </si>
  <si>
    <t>Sw 1264.3001</t>
  </si>
  <si>
    <t>Versuch HRV opt. WSS</t>
  </si>
  <si>
    <t>Sw 1264.4801</t>
  </si>
  <si>
    <t>1:30,686</t>
  </si>
  <si>
    <t>Sw 1264.6001</t>
  </si>
  <si>
    <t>S 7326.61</t>
  </si>
  <si>
    <t>1:32,5</t>
  </si>
  <si>
    <t>Sw 1351.0101</t>
  </si>
  <si>
    <t>Antrieb nah</t>
  </si>
  <si>
    <t>7314.36</t>
  </si>
  <si>
    <t>EKW</t>
  </si>
  <si>
    <t>nah</t>
  </si>
  <si>
    <t>Sw 1351.0121</t>
  </si>
  <si>
    <t>Antrieb fern</t>
  </si>
  <si>
    <t>7314.38</t>
  </si>
  <si>
    <t>fern</t>
  </si>
  <si>
    <t>Sw 1351.0501</t>
  </si>
  <si>
    <t xml:space="preserve">Antrieb nah, Ü-Gestänge antriebseitig, </t>
  </si>
  <si>
    <t>7314.28</t>
  </si>
  <si>
    <t>500, 860/oo</t>
  </si>
  <si>
    <t>Sw 1351.0502</t>
  </si>
  <si>
    <t>7314.33</t>
  </si>
  <si>
    <t>1:9/1:12</t>
  </si>
  <si>
    <t>Sw 1351.0503</t>
  </si>
  <si>
    <t>7314.55</t>
  </si>
  <si>
    <t>EBKW</t>
  </si>
  <si>
    <t>1:9/1:11,272</t>
  </si>
  <si>
    <t>Sw 1351.0505</t>
  </si>
  <si>
    <t>S700V nah, Mittelgestänge</t>
  </si>
  <si>
    <t>1+2</t>
  </si>
  <si>
    <t>7314.116</t>
  </si>
  <si>
    <t>1:…</t>
  </si>
  <si>
    <t>Sw 1351.0521</t>
  </si>
  <si>
    <t>Antrieb fern, Ü-Gestänge antriebseitig</t>
  </si>
  <si>
    <t>Sw 1351.0522</t>
  </si>
  <si>
    <t>Sw 1351.0523</t>
  </si>
  <si>
    <t>Sw 1351.0524</t>
  </si>
  <si>
    <t>500, 860/249,763</t>
  </si>
  <si>
    <t>Sw 1351.0525</t>
  </si>
  <si>
    <t>München Süd W102 (S700V, Mittelgest.)</t>
  </si>
  <si>
    <t>S 7314.136</t>
  </si>
  <si>
    <t>Sw 1351.0580</t>
  </si>
  <si>
    <t>EKW 54-500 elektr. gest., Sonderkonstr.</t>
  </si>
  <si>
    <t>DD-Friedrichstadt W122</t>
  </si>
  <si>
    <t>Soko</t>
  </si>
  <si>
    <t>Sw 1351.0581</t>
  </si>
  <si>
    <t xml:space="preserve">Coswig W74 </t>
  </si>
  <si>
    <t>Sw 1351.0582</t>
  </si>
  <si>
    <t xml:space="preserve">Mosbach W38 </t>
  </si>
  <si>
    <t>Sw 1351.0583</t>
  </si>
  <si>
    <t>Würzburg Hbf W027</t>
  </si>
  <si>
    <t>S 7314.118</t>
  </si>
  <si>
    <t>Sw 1351.0584</t>
  </si>
  <si>
    <t xml:space="preserve">Wiesbaden W123 </t>
  </si>
  <si>
    <t>Sw 1351.0585</t>
  </si>
  <si>
    <t>EIBKW 54-500,86 el. gest., Sonderkonstr.</t>
  </si>
  <si>
    <t>Herrenberg W5</t>
  </si>
  <si>
    <t>Sw 1351.0586</t>
  </si>
  <si>
    <t>Würzburg Hbf W114</t>
  </si>
  <si>
    <t>Sw 1351.0587</t>
  </si>
  <si>
    <t>Heilbronn Hbf W 606a</t>
  </si>
  <si>
    <t>Sw 1351.0588</t>
  </si>
  <si>
    <t>Heilbronn Hbf W 607b</t>
  </si>
  <si>
    <t>Sw 1351.0589</t>
  </si>
  <si>
    <t>Heilbronn Hbf W 614a</t>
  </si>
  <si>
    <t>Sw 1351.0590</t>
  </si>
  <si>
    <t>Heilbronn Hbf W 615a</t>
  </si>
  <si>
    <t>Sw 1351.0591</t>
  </si>
  <si>
    <t>Nürnberg Hbf W141b</t>
  </si>
  <si>
    <t>Sw 1351.0593</t>
  </si>
  <si>
    <t>Köln Deutz W619</t>
  </si>
  <si>
    <t>Sw 1351.0594</t>
  </si>
  <si>
    <t>Stg. Bad Cannstatt W26b</t>
  </si>
  <si>
    <t>Sw 1351.0595</t>
  </si>
  <si>
    <t>Saarbrücken Hbf W243</t>
  </si>
  <si>
    <t>Sw 1351.0596</t>
  </si>
  <si>
    <t>Kassel Hbf W55</t>
  </si>
  <si>
    <t>Sw 1351.0597</t>
  </si>
  <si>
    <t>Mannheim Hbf W125a</t>
  </si>
  <si>
    <t>Sw 1354.0580</t>
  </si>
  <si>
    <t>EKW 54-500-1:9  elektr. gest., Sonderkonstr.</t>
  </si>
  <si>
    <t>Sw 1354.0581</t>
  </si>
  <si>
    <t>EKW 54-500-1:12  elektr. gest., Sonderkonstr.</t>
  </si>
  <si>
    <t>Sw 1441.0580</t>
  </si>
  <si>
    <t>DKW 49-500-1:9  el. gest., Sonderkonstr.</t>
  </si>
  <si>
    <t>Baalberge W24 a/b</t>
  </si>
  <si>
    <t>DKW</t>
  </si>
  <si>
    <t>Sw 1441.0581</t>
  </si>
  <si>
    <t>Baalberge W24 c/d</t>
  </si>
  <si>
    <t>Sw 1451.0101</t>
  </si>
  <si>
    <t>Sw 1451.0121</t>
  </si>
  <si>
    <t>Antrieb fern, Normalläufer + EOW</t>
  </si>
  <si>
    <t>7314.34</t>
  </si>
  <si>
    <t>Sw 1451.0122</t>
  </si>
  <si>
    <t>Antrieb S700V fern, beeengt</t>
  </si>
  <si>
    <t>7314.126</t>
  </si>
  <si>
    <t>Sw 1451.0501</t>
  </si>
  <si>
    <t>Prüfung nahliegende Zungen</t>
  </si>
  <si>
    <t>7314.29</t>
  </si>
  <si>
    <t>Sw 1451.0502</t>
  </si>
  <si>
    <t xml:space="preserve">Prüfung fernliegende Zungen </t>
  </si>
  <si>
    <t>Sw 1451.0503</t>
  </si>
  <si>
    <t>4-Zungenprüfung</t>
  </si>
  <si>
    <t>4 Zu</t>
  </si>
  <si>
    <t>Sw 1451.0511</t>
  </si>
  <si>
    <t>7314.32</t>
  </si>
  <si>
    <t>Sw 1451.0512</t>
  </si>
  <si>
    <t>Sw 1451.0513</t>
  </si>
  <si>
    <t>Sw 1451.0521</t>
  </si>
  <si>
    <t>7314.53</t>
  </si>
  <si>
    <t>1:11,027</t>
  </si>
  <si>
    <t>Sw 1451.0522</t>
  </si>
  <si>
    <t>Sw 1451.0523</t>
  </si>
  <si>
    <t>Sw 1451.0531</t>
  </si>
  <si>
    <t>7314.54</t>
  </si>
  <si>
    <t>1:11,611</t>
  </si>
  <si>
    <t>Sw 1451.0532</t>
  </si>
  <si>
    <t>Sw 1451.0533</t>
  </si>
  <si>
    <t>Sw 1451.0580</t>
  </si>
  <si>
    <t>Köln-Deutz W616</t>
  </si>
  <si>
    <t>Sonderkonstr.</t>
  </si>
  <si>
    <t>Sw 1551.0001</t>
  </si>
  <si>
    <t>Flachkreuzung mit zwei Antrieben</t>
  </si>
  <si>
    <t>7321.3</t>
  </si>
  <si>
    <t>Kr</t>
  </si>
  <si>
    <t>1200/oo</t>
  </si>
  <si>
    <t>1:14,1:18,5, 1:11,5</t>
  </si>
  <si>
    <t>Prüfen lt Zg 3 Bilder</t>
  </si>
  <si>
    <t>Sw 1551.0002</t>
  </si>
  <si>
    <t>Flachkreuzung mit einem Antrieb</t>
  </si>
  <si>
    <t>7321.2</t>
  </si>
  <si>
    <t>Sw 1563.0001</t>
  </si>
  <si>
    <t>Flachkreuzung mit zwei Antrieben VS</t>
  </si>
  <si>
    <t>7327.32</t>
  </si>
  <si>
    <t>1:14; 1:18,5</t>
  </si>
  <si>
    <t>Sw 1563.0002</t>
  </si>
  <si>
    <t>Flachkreuzung mit einem Antrieb (S700) VS</t>
  </si>
  <si>
    <t>(7321.00)</t>
  </si>
  <si>
    <t>Sw 1563.0003</t>
  </si>
  <si>
    <t>Flachkreuzung mit einem Antrieb (L700H) VS</t>
  </si>
  <si>
    <t>Sw 1601.0101</t>
  </si>
  <si>
    <t>2. Antrieb fernliegend</t>
  </si>
  <si>
    <t>S 7314.124</t>
  </si>
  <si>
    <t>DW</t>
  </si>
  <si>
    <t>Sw 1801.0101</t>
  </si>
  <si>
    <t>Gleissperre, einfach, elektr, Holz KS</t>
  </si>
  <si>
    <t>Antrieb+Entgleisg.:  gleiche Seite</t>
  </si>
  <si>
    <t>S 7320. 2</t>
  </si>
  <si>
    <t>3+4</t>
  </si>
  <si>
    <t>GS</t>
  </si>
  <si>
    <t>49/54/60</t>
  </si>
  <si>
    <t>el. GS</t>
  </si>
  <si>
    <t>Sw 1801.0102</t>
  </si>
  <si>
    <t>Gleissperre, einfach, elektr, Beton KS</t>
  </si>
  <si>
    <t>S 7320. 4</t>
  </si>
  <si>
    <t>Sw 1801.0121</t>
  </si>
  <si>
    <t>Antrieb+Entgleisg.:  gegenüber</t>
  </si>
  <si>
    <t>S 7320.2</t>
  </si>
  <si>
    <t>Sw 1801.0122</t>
  </si>
  <si>
    <t>S 7320.4</t>
  </si>
  <si>
    <t>Sw 1802.0101</t>
  </si>
  <si>
    <t>Gleissperre, einfach, elektr, Beton w</t>
  </si>
  <si>
    <t>S 7320.7 Bl. 2</t>
  </si>
  <si>
    <t>w</t>
  </si>
  <si>
    <t>Sw 1802.0121</t>
  </si>
  <si>
    <t xml:space="preserve">Gleissperre, einfach, elektr, Beton w </t>
  </si>
  <si>
    <t>S 7320.7 Bl. 1</t>
  </si>
  <si>
    <t>Sw 1802.0122</t>
  </si>
  <si>
    <t>Gleissperre, einfach, el., Sonderkonstr.</t>
  </si>
  <si>
    <t>Gelnhausen GS 545</t>
  </si>
  <si>
    <t>Sw 1804.0101</t>
  </si>
  <si>
    <t>Gleissperre, einfach, elektr, Beton FF</t>
  </si>
  <si>
    <t>Sw 1842.0201</t>
  </si>
  <si>
    <t>Gleissperre, gekupp. elektr. EW 49-190re</t>
  </si>
  <si>
    <t>S 7320.9 Bl.1</t>
  </si>
  <si>
    <t>Sw 1842.0202</t>
  </si>
  <si>
    <t>Gleissperre, gekupp. elektr. EW 49-190li</t>
  </si>
  <si>
    <t>S 7320.9 Bl.2</t>
  </si>
  <si>
    <t>Sw 1842.0203</t>
  </si>
  <si>
    <t>Gleissperre, gekupp. elektr. EW 49-300</t>
  </si>
  <si>
    <t>S 7320.9 Bl.3</t>
  </si>
  <si>
    <t>Sw 1842.0204</t>
  </si>
  <si>
    <t>04</t>
  </si>
  <si>
    <t>Gleissperre, gekuppelt, Sonderkonstr.</t>
  </si>
  <si>
    <t>Ludwigshafen (Rhein) Hbf GS X</t>
  </si>
  <si>
    <t>Sw 1842.0205</t>
  </si>
  <si>
    <t>Gleissperre, gekupp. elektr. EW 49-300li</t>
  </si>
  <si>
    <t>Sw 1842.0221</t>
  </si>
  <si>
    <t>S 7320.11 Bl.1</t>
  </si>
  <si>
    <t>Sw 1842.0222</t>
  </si>
  <si>
    <t>S 7320.11 Bl.2</t>
  </si>
  <si>
    <t>Sw 1842.0223</t>
  </si>
  <si>
    <t>S 7320.11 Bl.3</t>
  </si>
  <si>
    <t>Sw 1842.0224</t>
  </si>
  <si>
    <t>Günzburg GS 6</t>
  </si>
  <si>
    <t>So</t>
  </si>
  <si>
    <t>Sw 1851.0211</t>
  </si>
  <si>
    <t>Ulm Hbf GS 95</t>
  </si>
  <si>
    <t>Sw 1851.0212</t>
  </si>
  <si>
    <t>Ulm Hbf GS 193</t>
  </si>
  <si>
    <t>Sw 1851.0213</t>
  </si>
  <si>
    <t>Leipzig Hbf 50W27</t>
  </si>
  <si>
    <t>elektr.</t>
  </si>
  <si>
    <t>Sw 1851.0214</t>
  </si>
  <si>
    <t>hinter EW 54-190-1:9</t>
  </si>
  <si>
    <t>Sw 1852.0201</t>
  </si>
  <si>
    <t>Gleissperre, gekupp. el. EW54-190/300</t>
  </si>
  <si>
    <t>S 7320.5</t>
  </si>
  <si>
    <t>Sw 1852.0202</t>
  </si>
  <si>
    <t>Beeskow W3</t>
  </si>
  <si>
    <t>Sw 1852.0203</t>
  </si>
  <si>
    <t>Gleissperre, gekupp. el. sym ABW 54-215</t>
  </si>
  <si>
    <t>sym ABW</t>
  </si>
  <si>
    <t>Sw 1852.0221</t>
  </si>
  <si>
    <t>Antrieb+Entgleisg.: gegenüber</t>
  </si>
  <si>
    <t>S 7320.10</t>
  </si>
  <si>
    <t>Sw 1852.0222</t>
  </si>
  <si>
    <t>Haltern a. S. GS 56</t>
  </si>
  <si>
    <t>Sw 2101.0001</t>
  </si>
  <si>
    <t>Antrieb m/o Prüfer</t>
  </si>
  <si>
    <t>114.32</t>
  </si>
  <si>
    <t>mech.</t>
  </si>
  <si>
    <t>Sw 2101.0002</t>
  </si>
  <si>
    <t>Sw 2101.0003</t>
  </si>
  <si>
    <t>5+6</t>
  </si>
  <si>
    <t>Sw 2101.0041</t>
  </si>
  <si>
    <t>06</t>
  </si>
  <si>
    <t>Riegel antriebseitig</t>
  </si>
  <si>
    <t>114.43</t>
  </si>
  <si>
    <t>Sw 2101.0051</t>
  </si>
  <si>
    <t>Sw 2101.0052</t>
  </si>
  <si>
    <t>Sw 2101.0053</t>
  </si>
  <si>
    <t>Sw 2101.0054</t>
  </si>
  <si>
    <t>Sw 2101.0055</t>
  </si>
  <si>
    <t>Sw 2101.0056</t>
  </si>
  <si>
    <t>Sw 2101.0057</t>
  </si>
  <si>
    <t>Sw 2101.0058</t>
  </si>
  <si>
    <t>Sw 2101.0059</t>
  </si>
  <si>
    <t>Sw 2101.0060</t>
  </si>
  <si>
    <t>Sw 2101.0061</t>
  </si>
  <si>
    <t>Riegel gegenüber (beengt)</t>
  </si>
  <si>
    <t>11</t>
  </si>
  <si>
    <t xml:space="preserve"> </t>
  </si>
  <si>
    <t>Sw 2141.0501</t>
  </si>
  <si>
    <t>18</t>
  </si>
  <si>
    <t>114.36</t>
  </si>
  <si>
    <t>u≤ 80</t>
  </si>
  <si>
    <t>Sw 2141.0502</t>
  </si>
  <si>
    <t>19</t>
  </si>
  <si>
    <t>u&gt;80 re</t>
  </si>
  <si>
    <t>Sw 2141.0503</t>
  </si>
  <si>
    <t>20</t>
  </si>
  <si>
    <t>u&gt;80 li</t>
  </si>
  <si>
    <t>Sw 2141.0511</t>
  </si>
  <si>
    <t>21</t>
  </si>
  <si>
    <t>114.35</t>
  </si>
  <si>
    <t>Sw 2141.0512</t>
  </si>
  <si>
    <t>22</t>
  </si>
  <si>
    <t>Sw 2141.0513</t>
  </si>
  <si>
    <t>23</t>
  </si>
  <si>
    <t>Sw 2141.0541</t>
  </si>
  <si>
    <t>24</t>
  </si>
  <si>
    <t>114.38</t>
  </si>
  <si>
    <t>Sw 2141.0542</t>
  </si>
  <si>
    <t>25</t>
  </si>
  <si>
    <t>Sw 2141.0543</t>
  </si>
  <si>
    <t>26</t>
  </si>
  <si>
    <t>Ü-Gestänge as, Riegel as, u&gt;80 li</t>
  </si>
  <si>
    <t>Sw 2141.0544</t>
  </si>
  <si>
    <t>Ü-Gestänge as, Riegel as, ELP ggü</t>
  </si>
  <si>
    <t>Sw 2141.0551</t>
  </si>
  <si>
    <t>27</t>
  </si>
  <si>
    <t>114.37</t>
  </si>
  <si>
    <t>Sw 2141.0552</t>
  </si>
  <si>
    <t>28</t>
  </si>
  <si>
    <t>Sw 2141.0553</t>
  </si>
  <si>
    <t>29</t>
  </si>
  <si>
    <t>Sw 2141.0581</t>
  </si>
  <si>
    <t>Bad Grönebach W1</t>
  </si>
  <si>
    <t>Sw 2141.0741</t>
  </si>
  <si>
    <t>30</t>
  </si>
  <si>
    <t>114.40</t>
  </si>
  <si>
    <t>Sw 2141.0742</t>
  </si>
  <si>
    <t>31</t>
  </si>
  <si>
    <t>Sw 2141.0751</t>
  </si>
  <si>
    <t>33</t>
  </si>
  <si>
    <t>114.39</t>
  </si>
  <si>
    <t>Sw 2141.0752</t>
  </si>
  <si>
    <t>34</t>
  </si>
  <si>
    <t>Sw 2141.0753</t>
  </si>
  <si>
    <t>35</t>
  </si>
  <si>
    <t>Sw 2141.1211</t>
  </si>
  <si>
    <t>39</t>
  </si>
  <si>
    <t>114.19</t>
  </si>
  <si>
    <t>Sw 2141.1212</t>
  </si>
  <si>
    <t>40</t>
  </si>
  <si>
    <t>Sw 2141.1213</t>
  </si>
  <si>
    <t>41</t>
  </si>
  <si>
    <t>Sw 2141.1241</t>
  </si>
  <si>
    <t>42</t>
  </si>
  <si>
    <t>114.46</t>
  </si>
  <si>
    <t>Sw 2141.1242</t>
  </si>
  <si>
    <t>43</t>
  </si>
  <si>
    <t>Sw 2141.1243</t>
  </si>
  <si>
    <t>44</t>
  </si>
  <si>
    <t>Sw 2141.1251</t>
  </si>
  <si>
    <t>45</t>
  </si>
  <si>
    <t>114.45</t>
  </si>
  <si>
    <t>Sw 2141.1252</t>
  </si>
  <si>
    <t>46</t>
  </si>
  <si>
    <t>Sw 2141.1253</t>
  </si>
  <si>
    <t>47</t>
  </si>
  <si>
    <t>Sw 2141.1254</t>
  </si>
  <si>
    <t>48</t>
  </si>
  <si>
    <t>114.15</t>
  </si>
  <si>
    <t>Sw 2141.1255</t>
  </si>
  <si>
    <t>49</t>
  </si>
  <si>
    <t>Sw 2141.1256</t>
  </si>
  <si>
    <t>50</t>
  </si>
  <si>
    <t>51</t>
  </si>
  <si>
    <t>Sw 2151.0511</t>
  </si>
  <si>
    <t>61</t>
  </si>
  <si>
    <t>114.30</t>
  </si>
  <si>
    <t>Sw 2151.0512</t>
  </si>
  <si>
    <t>62</t>
  </si>
  <si>
    <t>Sw 2151.0513</t>
  </si>
  <si>
    <t>63</t>
  </si>
  <si>
    <t>Sw 2151.0541</t>
  </si>
  <si>
    <t>64</t>
  </si>
  <si>
    <t>114.33</t>
  </si>
  <si>
    <t>Sw 2151.0542</t>
  </si>
  <si>
    <t>65</t>
  </si>
  <si>
    <t>Sw 2151.0543</t>
  </si>
  <si>
    <t>66</t>
  </si>
  <si>
    <t>Sw 2151.0544</t>
  </si>
  <si>
    <t>Sw 2151.0551</t>
  </si>
  <si>
    <t>67</t>
  </si>
  <si>
    <t>114.31</t>
  </si>
  <si>
    <t>Sw 2151.0552</t>
  </si>
  <si>
    <t>68</t>
  </si>
  <si>
    <t>Sw 2151.0553</t>
  </si>
  <si>
    <t>69</t>
  </si>
  <si>
    <t>Sw 2151.0554</t>
  </si>
  <si>
    <t>Sw 2162.0301</t>
  </si>
  <si>
    <t>70</t>
  </si>
  <si>
    <t>Ü-Gestänge antriebseitig, u≤ 80</t>
  </si>
  <si>
    <t>7326.30</t>
  </si>
  <si>
    <t>Sw 2162.0302</t>
  </si>
  <si>
    <t>71</t>
  </si>
  <si>
    <t>Ü-Gestänge antriebseitig, u&gt;80 re</t>
  </si>
  <si>
    <t>Sw 2162.0303</t>
  </si>
  <si>
    <t>72</t>
  </si>
  <si>
    <t>Ü-Gestänge antriebseitig, u&gt;80 li</t>
  </si>
  <si>
    <t>Sw 2162.0341</t>
  </si>
  <si>
    <t>73</t>
  </si>
  <si>
    <t>7326.33</t>
  </si>
  <si>
    <t>Sw 2162.0342</t>
  </si>
  <si>
    <t>74</t>
  </si>
  <si>
    <t>Sw 2162.0343</t>
  </si>
  <si>
    <t>75</t>
  </si>
  <si>
    <t>Sw 2162.0351</t>
  </si>
  <si>
    <t>76</t>
  </si>
  <si>
    <t>Ü-Gestänge as, Ri gg</t>
  </si>
  <si>
    <t>7326.34</t>
  </si>
  <si>
    <t>Sw 2162.0352</t>
  </si>
  <si>
    <t>77</t>
  </si>
  <si>
    <t>Sw 2162.0353</t>
  </si>
  <si>
    <t>78</t>
  </si>
  <si>
    <t>Sw 2162.0511</t>
  </si>
  <si>
    <t>7326.31</t>
  </si>
  <si>
    <t>Sw 2162.0512</t>
  </si>
  <si>
    <t>Sw 2162.0513</t>
  </si>
  <si>
    <t>Sw 2162.0551</t>
  </si>
  <si>
    <t>7326.32</t>
  </si>
  <si>
    <t>Sw 2162.0552</t>
  </si>
  <si>
    <t>Sw 2162.0553</t>
  </si>
  <si>
    <t>Sw 2301.0101</t>
  </si>
  <si>
    <t>Sw 2301.0102</t>
  </si>
  <si>
    <t>Sw 2301.0103</t>
  </si>
  <si>
    <t>90</t>
  </si>
  <si>
    <t>Sw 2301.0121</t>
  </si>
  <si>
    <t>86</t>
  </si>
  <si>
    <t>Antrieb m/o Prüfer fern</t>
  </si>
  <si>
    <t>114.44</t>
  </si>
  <si>
    <t>Sw 2301.0161</t>
  </si>
  <si>
    <t>87</t>
  </si>
  <si>
    <t>Antrieb fern, Riegel antriebseitig</t>
  </si>
  <si>
    <t>Sw 2341.0141</t>
  </si>
  <si>
    <t>92</t>
  </si>
  <si>
    <t>Antrieb nah, Riegel antriebseitig</t>
  </si>
  <si>
    <t>Sw 2341.0181</t>
  </si>
  <si>
    <t>Bleicherode</t>
  </si>
  <si>
    <t>114.47</t>
  </si>
  <si>
    <t xml:space="preserve">EKW </t>
  </si>
  <si>
    <t>Sw 2351.0501</t>
  </si>
  <si>
    <t>ohne FA???</t>
  </si>
  <si>
    <t>Sw 2351.0522</t>
  </si>
  <si>
    <t>Sw 2351.0541</t>
  </si>
  <si>
    <t>114.48</t>
  </si>
  <si>
    <t>Sw 2441.0121</t>
  </si>
  <si>
    <t>114.34</t>
  </si>
  <si>
    <t>Sw 2441.0141</t>
  </si>
  <si>
    <t>Sw 2441.0151</t>
  </si>
  <si>
    <t>S 114.55</t>
  </si>
  <si>
    <t>Sw 2801.0101</t>
  </si>
  <si>
    <t>Gleissperre, einfach. mech. ferngest. H</t>
  </si>
  <si>
    <t>mech. GS</t>
  </si>
  <si>
    <t>Sw 2801.0121</t>
  </si>
  <si>
    <t>Sw 2802.0101</t>
  </si>
  <si>
    <t>Gleissperre, einfach. mech. ferngest. w</t>
  </si>
  <si>
    <t>Sw 2802.0121</t>
  </si>
  <si>
    <t>Sw 2842.0201</t>
  </si>
  <si>
    <t>Gleissperre, gekupp. mech. EW 49-190re</t>
  </si>
  <si>
    <t>S 232.3 Bl.1</t>
  </si>
  <si>
    <t>Sw 2842.0202</t>
  </si>
  <si>
    <t>Gleissperre, gekupp. mech. EW 49-190li</t>
  </si>
  <si>
    <t>S 232.3 Bl.2</t>
  </si>
  <si>
    <t>Sw 2842.0203</t>
  </si>
  <si>
    <t>Gleissperre, gekupp. mech. EW 49-300</t>
  </si>
  <si>
    <t>Sw 2842.0221</t>
  </si>
  <si>
    <t>Sw 2842.0222</t>
  </si>
  <si>
    <t>Sw 2842.0223</t>
  </si>
  <si>
    <t>S 232.3 Bl.3</t>
  </si>
  <si>
    <t>Sw 2852.0201</t>
  </si>
  <si>
    <t>Gleissperre, gekupp. mech. EW 54-190/300re</t>
  </si>
  <si>
    <t>Sw 3101.0001</t>
  </si>
  <si>
    <t>mit Handstellbock</t>
  </si>
  <si>
    <t xml:space="preserve">633.05 </t>
  </si>
  <si>
    <t>ortsb.</t>
  </si>
  <si>
    <t>Sw 3101.0002</t>
  </si>
  <si>
    <t>Handstellbock versetzt, beengte Lage</t>
  </si>
  <si>
    <t>Stüli</t>
  </si>
  <si>
    <t>Sw 3141.0081</t>
  </si>
  <si>
    <t>mit Handstellbock, Schmalspur 1000mm</t>
  </si>
  <si>
    <t>Sw 3141.0181</t>
  </si>
  <si>
    <t>Mannheim Hgbf W65</t>
  </si>
  <si>
    <t>Sw 3141.0182</t>
  </si>
  <si>
    <t>Oberhausen W419</t>
  </si>
  <si>
    <t>Sw 3141.0501</t>
  </si>
  <si>
    <t>Sw 3141.0511</t>
  </si>
  <si>
    <t>mit Handstellbock, Ü-gestänge gegenüber</t>
  </si>
  <si>
    <t>Sw 3151.0051</t>
  </si>
  <si>
    <t xml:space="preserve">S 633.05 </t>
  </si>
  <si>
    <t>Sw 3151.0162</t>
  </si>
  <si>
    <t>Hmb-Ohlsdorf W7</t>
  </si>
  <si>
    <t>Sw 3151.0163</t>
  </si>
  <si>
    <t>Hmb-Ohlsdorf W10</t>
  </si>
  <si>
    <t>Sw 3151.0181</t>
  </si>
  <si>
    <t>Bebra W25</t>
  </si>
  <si>
    <t>Sw 3151.0182</t>
  </si>
  <si>
    <t>Augsburg-Oberhausen W6</t>
  </si>
  <si>
    <t>Sw 3151.0501</t>
  </si>
  <si>
    <t>mit Handstellbock, RH gegenüber, u&lt;=80</t>
  </si>
  <si>
    <t>Sw 3151.0502</t>
  </si>
  <si>
    <t>mit Handstellbock, Zungenprüfer, u&lt;=80</t>
  </si>
  <si>
    <t>u≤80</t>
  </si>
  <si>
    <t>Sw 3151.0503</t>
  </si>
  <si>
    <t>mit Handstellbock, Zungenprüfer, u&gt;80 re</t>
  </si>
  <si>
    <t>Sw 3151.0504</t>
  </si>
  <si>
    <t>mit Handstellbock, Zungenprüfer, u&gt;80 li</t>
  </si>
  <si>
    <t>Sw 3151.0505</t>
  </si>
  <si>
    <t>mit Handstellbock, RH antriebseit, u&lt;=80</t>
  </si>
  <si>
    <t>Sw 3151.0511</t>
  </si>
  <si>
    <t>Sw 3151.0581</t>
  </si>
  <si>
    <t>Nördlingen W 215</t>
  </si>
  <si>
    <t>Sw 3163.0301</t>
  </si>
  <si>
    <t>S 7327.33</t>
  </si>
  <si>
    <t>300/500</t>
  </si>
  <si>
    <t>Sw 3351.0101</t>
  </si>
  <si>
    <t>Sw 3441.0121</t>
  </si>
  <si>
    <t>Sw 3441.0122</t>
  </si>
  <si>
    <t>mit Handstellbock und Riegelschloss</t>
  </si>
  <si>
    <t>Sw 3441.0181</t>
  </si>
  <si>
    <t>Trier Hbf W 253</t>
  </si>
  <si>
    <t>Sw 3651.0121</t>
  </si>
  <si>
    <t>DW 49/54-190-1:9, mech. ortsbedient</t>
  </si>
  <si>
    <t>2. Handstellbock fernliegend</t>
  </si>
  <si>
    <t>Sw 3701.0101</t>
  </si>
  <si>
    <t>S 7350.00</t>
  </si>
  <si>
    <t>Rückfallweiche</t>
  </si>
  <si>
    <t>Sw 3741.0181</t>
  </si>
  <si>
    <t>EW 49-190, Rückfallweiche, Sonderkonstr.</t>
  </si>
  <si>
    <t>Ingolstadt, W632,  Handstellbock versetzt</t>
  </si>
  <si>
    <t>Sw 3741.0511</t>
  </si>
  <si>
    <t>S 7350.1</t>
  </si>
  <si>
    <t>Sw 3751.0311</t>
  </si>
  <si>
    <t>S 7350.3</t>
  </si>
  <si>
    <t>Sw 3751.0511</t>
  </si>
  <si>
    <t>S 7350.4</t>
  </si>
  <si>
    <t>Sw 3800.0101</t>
  </si>
  <si>
    <t>Gleissperre, einfach, ortsbed, Bau-GS</t>
  </si>
  <si>
    <t>Baugleissperre m anklemmbarem GS-Sig.</t>
  </si>
  <si>
    <t>ortsbed. GS</t>
  </si>
  <si>
    <t>Sw 3801.0101</t>
  </si>
  <si>
    <t xml:space="preserve">Gleissperre, einfach, ortsbed, Holz </t>
  </si>
  <si>
    <t>Handstellbock+Entgleisg.:  gleiche Seite</t>
  </si>
  <si>
    <t>Sw 3801.0121</t>
  </si>
  <si>
    <t>Handstellbock+Entgleisg.:  gegenüber</t>
  </si>
  <si>
    <t>Sw 3802.0101</t>
  </si>
  <si>
    <t xml:space="preserve">Gleissperre, einfach, ortsbed, Beton w </t>
  </si>
  <si>
    <t>S 119.10</t>
  </si>
  <si>
    <t>1; 3</t>
  </si>
  <si>
    <t>Sw 3802.0121</t>
  </si>
  <si>
    <t>2; 4</t>
  </si>
  <si>
    <t>Sw 3802.0141</t>
  </si>
  <si>
    <t xml:space="preserve">Gleissperre, einfach, ortsbed, Riegel w </t>
  </si>
  <si>
    <t>S 228.2.4</t>
  </si>
  <si>
    <t>Sw 3802.0151</t>
  </si>
  <si>
    <t>Handstellbock+Entgleisg.:  gl.S, Ri ggü</t>
  </si>
  <si>
    <t>Sw 3841.0206</t>
  </si>
  <si>
    <t>Gleissperre, gekup. ortsb. symABW 49-215</t>
  </si>
  <si>
    <t>Antrieb+Entgleisg.:  gleiche Seite Holz</t>
  </si>
  <si>
    <t>Sw 3842.0201</t>
  </si>
  <si>
    <t>Gleissperre, gekup. ortsbed. EW 49-190re</t>
  </si>
  <si>
    <t>S 225.2</t>
  </si>
  <si>
    <t>Sw 3842.0202</t>
  </si>
  <si>
    <t>Gleissperre, gekup. ortsbed. EW 49-190li</t>
  </si>
  <si>
    <t>Sw 3842.0203</t>
  </si>
  <si>
    <t>Gleissperre, gekup. ortsbed. EW 49-300re</t>
  </si>
  <si>
    <t>Sw 3842.0205</t>
  </si>
  <si>
    <t>Gleissperre, gekup. ortsbed. EW 49-500li</t>
  </si>
  <si>
    <t>Sw 3852.0201</t>
  </si>
  <si>
    <t>Gleissperre, gekup. ortsbed. EW 54-190/300</t>
  </si>
  <si>
    <t>Gleissperre, gekup. ortsbed. EW 54-190</t>
  </si>
  <si>
    <t>Sw 3852.0221</t>
  </si>
  <si>
    <t>Sw 4101.0001</t>
  </si>
  <si>
    <t>gilt auch für sym. ABW 49/54-215</t>
  </si>
  <si>
    <t>7315.1</t>
  </si>
  <si>
    <t>el. Schnell.</t>
  </si>
  <si>
    <t>Xpr</t>
  </si>
  <si>
    <t>Sw 4101.0051</t>
  </si>
  <si>
    <t>ohne Verschluss, auch sym. ABW 54-215</t>
  </si>
  <si>
    <t>7317.00</t>
  </si>
  <si>
    <t>el. Schnellstl.</t>
  </si>
  <si>
    <t>XXpr</t>
  </si>
  <si>
    <t>Sw 4101.0052</t>
  </si>
  <si>
    <t>ohne Verschluss, verkürzte WA-Lagerung</t>
  </si>
  <si>
    <t>S 7317.5</t>
  </si>
  <si>
    <t>Sw 4101.0053</t>
  </si>
  <si>
    <t>Saarbrücken Rbf W 94</t>
  </si>
  <si>
    <t>Sw 4301.0101</t>
  </si>
  <si>
    <t>Sw 4301.0121</t>
  </si>
  <si>
    <t>Sw 4301.0151</t>
  </si>
  <si>
    <t>Antrieb nah, ohne Verschluss</t>
  </si>
  <si>
    <t>Sw 4301.0171</t>
  </si>
  <si>
    <t>Antrieb fern, ohne Verschluss</t>
  </si>
  <si>
    <t>Sw 4441.0121</t>
  </si>
  <si>
    <t>DKW 54-190 hier nur für EOW! 1 Antrieb je Seite</t>
  </si>
  <si>
    <t>Sw 4451.0101</t>
  </si>
  <si>
    <t>2 Antriebe je Seite</t>
  </si>
  <si>
    <t>7315.3</t>
  </si>
  <si>
    <t>R+L</t>
  </si>
  <si>
    <t>Sw 4451.0151</t>
  </si>
  <si>
    <t>7317.1</t>
  </si>
  <si>
    <t>Sw 5101.0001</t>
  </si>
  <si>
    <t>verläng. Antriebslagerung, auch bei FRG</t>
  </si>
  <si>
    <t>7314.59</t>
  </si>
  <si>
    <t>S-Bln</t>
  </si>
  <si>
    <t>Sw 5101.0002</t>
  </si>
  <si>
    <t>vertiefte Antriebslagerung</t>
  </si>
  <si>
    <t>7314.100</t>
  </si>
  <si>
    <t>Sw 5101.0003</t>
  </si>
  <si>
    <t>vertiefte, verkürzte Antriebslagerung</t>
  </si>
  <si>
    <t>S 7314.113</t>
  </si>
  <si>
    <t>Sw 5101.0051</t>
  </si>
  <si>
    <t>durchgehende Stromschiene</t>
  </si>
  <si>
    <t>S-Hmb</t>
  </si>
  <si>
    <t>durchgeh. Stromschiene, 1i</t>
  </si>
  <si>
    <t>Sw 5101.0052</t>
  </si>
  <si>
    <t>durchgehende Stromschiene, Iso-Stangen</t>
  </si>
  <si>
    <t>durchgeh. Stromschiene, 2i</t>
  </si>
  <si>
    <t>Sw 5101.0053</t>
  </si>
  <si>
    <t>durchgehende Stromschiene, Iso-Stg+Lag.</t>
  </si>
  <si>
    <t>6201/2032 Bl.21</t>
  </si>
  <si>
    <t>Sw 5101.0072</t>
  </si>
  <si>
    <t>unterbrochene Stromschiene</t>
  </si>
  <si>
    <t>unterbr. Stromschiene, 2i</t>
  </si>
  <si>
    <t>Sw 5151.0501</t>
  </si>
  <si>
    <t>7314.91</t>
  </si>
  <si>
    <t>Sw 5151.0502</t>
  </si>
  <si>
    <t>ÜG antriebseitig, WA vertieft, ZP lang</t>
  </si>
  <si>
    <t>Sw 5151.0503</t>
  </si>
  <si>
    <t>S-Bln-Alexanderplatz W701, W703</t>
  </si>
  <si>
    <t>S 7314.22A</t>
  </si>
  <si>
    <t>Sw 5151.0504</t>
  </si>
  <si>
    <t>ÜG antriebseitig, WA vertieft, verkürzt</t>
  </si>
  <si>
    <t>Sw 5151.0511</t>
  </si>
  <si>
    <t>7314.92</t>
  </si>
  <si>
    <t>Sw 5151.0512</t>
  </si>
  <si>
    <t>Ü-Gestänge gegenüber, WA vertieft</t>
  </si>
  <si>
    <t>Sw 5151.0513</t>
  </si>
  <si>
    <t>S-Berlin-Ostbf W12</t>
  </si>
  <si>
    <t>Sw 5151.0514</t>
  </si>
  <si>
    <t>ÜG gegenüber, WA vertieft, verkürzt</t>
  </si>
  <si>
    <t>Sw 5151.0515</t>
  </si>
  <si>
    <t>ÜG ggü+ verkürzt, WA vertieft, verkürzt</t>
  </si>
  <si>
    <t>Sw 5151.0551</t>
  </si>
  <si>
    <t>S -Hmb</t>
  </si>
  <si>
    <t>Sw 5151.0553</t>
  </si>
  <si>
    <t>Ü-Gest. as, gekürzte Zungen  Iso-Stg+Lag</t>
  </si>
  <si>
    <t>Sw 5151.0561</t>
  </si>
  <si>
    <t>Ü</t>
  </si>
  <si>
    <t>Sw 5151.0701</t>
  </si>
  <si>
    <t>7314.93</t>
  </si>
  <si>
    <t>Sw 5151.0702</t>
  </si>
  <si>
    <t>Ü-Gestänge antriebseitig, WA vertieft</t>
  </si>
  <si>
    <t>Sw 5151.0711</t>
  </si>
  <si>
    <t>7314.94</t>
  </si>
  <si>
    <t>Sw 5151.0712</t>
  </si>
  <si>
    <t>Sw 5151.0751</t>
  </si>
  <si>
    <t>Sw 5151.0755</t>
  </si>
  <si>
    <t>Ü-Gestänge antriebseitig, Ri ggü</t>
  </si>
  <si>
    <t>Sw 5151.0761</t>
  </si>
  <si>
    <t>Sw 5151.1201</t>
  </si>
  <si>
    <t>7314.95</t>
  </si>
  <si>
    <t>Sw 5151.1211</t>
  </si>
  <si>
    <t>7314.96</t>
  </si>
  <si>
    <t>Sw 5351.0101</t>
  </si>
  <si>
    <t>Sw 5351.0102</t>
  </si>
  <si>
    <t>Antrieb nah, vertieft</t>
  </si>
  <si>
    <t>Sw 5351.0121</t>
  </si>
  <si>
    <t>Sw 5351.0122</t>
  </si>
  <si>
    <t>Antrieb fern, vertieft</t>
  </si>
  <si>
    <t>Sw 5351.0151</t>
  </si>
  <si>
    <t>Sw 5351.0152</t>
  </si>
  <si>
    <t>Sw 5451.0121</t>
  </si>
  <si>
    <t>7314.58</t>
  </si>
  <si>
    <t>Sw 5451.0122</t>
  </si>
  <si>
    <t>Antrieb fern, vertieft , verkürzt</t>
  </si>
  <si>
    <t>Sw 5451.0123</t>
  </si>
  <si>
    <t>Sw 5451.0151</t>
  </si>
  <si>
    <t>mit CKA12 bzw. EVZ</t>
  </si>
  <si>
    <t>Sw 5751.0181</t>
  </si>
  <si>
    <t>Streckenanschlag, fest, !So!</t>
  </si>
  <si>
    <t>Bln. Westend W637</t>
  </si>
  <si>
    <t>Sw 5801.1102</t>
  </si>
  <si>
    <t>Gleissperre, einf., el., B (KS), tief</t>
  </si>
  <si>
    <t>Antrieb+Entgleisg.: gleiche Seite, S-Bln</t>
  </si>
  <si>
    <t>Sw 5801.1103</t>
  </si>
  <si>
    <t>Gleissperre, einf., el., H (KS), tief</t>
  </si>
  <si>
    <t>Sw 5801.1122</t>
  </si>
  <si>
    <t>Gleissperre, einf., el., B (KS) tief</t>
  </si>
  <si>
    <t>Antrieb+Entgleisg.:  gegenüber, S-Bln</t>
  </si>
  <si>
    <t>Sw 5801.1123</t>
  </si>
  <si>
    <t>Gleissperre, einf., el., H (KS) tief</t>
  </si>
  <si>
    <t>Sw 5802.1102</t>
  </si>
  <si>
    <t>Gleissperre, einf., el., B (w), tief</t>
  </si>
  <si>
    <t>Sw 5802.1121</t>
  </si>
  <si>
    <t>Gleissperre, einf., el., B (w) verläng.</t>
  </si>
  <si>
    <t>S 7320.8</t>
  </si>
  <si>
    <t>Sw 5802.1122</t>
  </si>
  <si>
    <t>Gleissperre, einf., el., B (w) tief</t>
  </si>
  <si>
    <t>Sw 5852.1201</t>
  </si>
  <si>
    <t>Gleissperre, doppelt,el.,EW54-190/300</t>
  </si>
  <si>
    <t>S 7320.6</t>
  </si>
  <si>
    <t>Sw 6100.1001</t>
  </si>
  <si>
    <t>an elektr. Antrieb nah</t>
  </si>
  <si>
    <t>633.00</t>
  </si>
  <si>
    <t>elek</t>
  </si>
  <si>
    <t>Sw 6100.1002</t>
  </si>
  <si>
    <t>an Winkelhebel</t>
  </si>
  <si>
    <t>Sw 6100.1003</t>
  </si>
  <si>
    <t>Sw 6100.1004</t>
  </si>
  <si>
    <t>Sw 6100.1005</t>
  </si>
  <si>
    <t>außerhalb Regellichtraum</t>
  </si>
  <si>
    <t>Sw 6100.1006</t>
  </si>
  <si>
    <t>Sw 6100.1021</t>
  </si>
  <si>
    <t>Sw 6100.1051</t>
  </si>
  <si>
    <t>EW, EKW</t>
  </si>
  <si>
    <t>Sw 6100.3001</t>
  </si>
  <si>
    <t>Signalanordnung für  Weiche mit Handstellbock</t>
  </si>
  <si>
    <t>Laterne mit Befestigung</t>
  </si>
  <si>
    <t>633.01</t>
  </si>
  <si>
    <t xml:space="preserve">ortsbed. </t>
  </si>
  <si>
    <t>Laterne refl.</t>
  </si>
  <si>
    <t>Sw 6100.4081</t>
  </si>
  <si>
    <t>Signalanordnung für EW Schnellläufer</t>
  </si>
  <si>
    <t>Schnellstläufer</t>
  </si>
  <si>
    <t>Sw 6101.0002</t>
  </si>
  <si>
    <t>keine Vorgabe</t>
  </si>
  <si>
    <t>Sw 6101.0011</t>
  </si>
  <si>
    <t>gegenüber Antrieb</t>
  </si>
  <si>
    <t>Sw 6101.0012</t>
  </si>
  <si>
    <t>gegenüber Antrieb, Signal erhöht 180 mm</t>
  </si>
  <si>
    <t>Sw 6101.0051</t>
  </si>
  <si>
    <t>Sw 6101.2001</t>
  </si>
  <si>
    <t>an mech. Antrieb</t>
  </si>
  <si>
    <t>1/2</t>
  </si>
  <si>
    <t>mech</t>
  </si>
  <si>
    <t>beleuchtet</t>
  </si>
  <si>
    <t>Sw 6101.2002</t>
  </si>
  <si>
    <t>3/4</t>
  </si>
  <si>
    <t>Sw 6101.2003</t>
  </si>
  <si>
    <t>5/6</t>
  </si>
  <si>
    <t>Sw 6101.2004</t>
  </si>
  <si>
    <t>an mech. Antrieb mit Riegel</t>
  </si>
  <si>
    <t>Sw 6101.2011</t>
  </si>
  <si>
    <t>gegenüber Antrieb (WH)</t>
  </si>
  <si>
    <t>mech. ferngest.</t>
  </si>
  <si>
    <t>Sw 6101.2021</t>
  </si>
  <si>
    <t>hinter Winkelhebel EG</t>
  </si>
  <si>
    <t>Sw 6101.2051</t>
  </si>
  <si>
    <t>Ü-Gestänge einfach</t>
  </si>
  <si>
    <t>Sw 6162.0011</t>
  </si>
  <si>
    <t>3a</t>
  </si>
  <si>
    <t>Sw 6163.0011</t>
  </si>
  <si>
    <t>7327.31</t>
  </si>
  <si>
    <t>Sw 6163.1001</t>
  </si>
  <si>
    <t>an elektr. Antrieb</t>
  </si>
  <si>
    <t>Sw 6163.1002</t>
  </si>
  <si>
    <t>Sw 6163.1011</t>
  </si>
  <si>
    <t>Sw 6163.1021</t>
  </si>
  <si>
    <t>gegenüber Antrieb, außerhalb Regellichtraum</t>
  </si>
  <si>
    <t>Sw 6163.1022</t>
  </si>
  <si>
    <t>7327.30</t>
  </si>
  <si>
    <t>Sw 6200.0021</t>
  </si>
  <si>
    <t>hinter Winkelhebel DG</t>
  </si>
  <si>
    <t>EH-fb (+ZV)</t>
  </si>
  <si>
    <t>Sw 6200.0022</t>
  </si>
  <si>
    <t>Sw 6200.0023</t>
  </si>
  <si>
    <t>Sw 6200.0024</t>
  </si>
  <si>
    <t>Sw 6202.0011</t>
  </si>
  <si>
    <t>an SpV gegenüberliegend</t>
  </si>
  <si>
    <t>EH-fb (gb)</t>
  </si>
  <si>
    <t>Sw 6301.2102</t>
  </si>
  <si>
    <t>Sw 6301.2121</t>
  </si>
  <si>
    <t>Sw 6351.0180</t>
  </si>
  <si>
    <t>Stralsund W67a</t>
  </si>
  <si>
    <t>Sw 6351.1101</t>
  </si>
  <si>
    <t>S 633.00</t>
  </si>
  <si>
    <t>Sw 6351.1121</t>
  </si>
  <si>
    <t>S 7314.38</t>
  </si>
  <si>
    <t>Sw 6441.2101</t>
  </si>
  <si>
    <t>an mech. Antrieb, Holzschwellen as/as</t>
  </si>
  <si>
    <t>615.4</t>
  </si>
  <si>
    <t>R/R</t>
  </si>
  <si>
    <t>as/gg</t>
  </si>
  <si>
    <t>Sw 6441.2102</t>
  </si>
  <si>
    <t>an mech. Antrieb, Holzschwellen as/gg</t>
  </si>
  <si>
    <t>3/5</t>
  </si>
  <si>
    <t>Sw 6441.2103</t>
  </si>
  <si>
    <t>an mech. Antrieb, Holzschwellen gg/gg</t>
  </si>
  <si>
    <t>Sw 6441.2111</t>
  </si>
  <si>
    <t>an mech. Antrieb, Betonschwellen as/as</t>
  </si>
  <si>
    <t>Sw 6441.2112</t>
  </si>
  <si>
    <t>an mech. Antrieb, Betonschwellen as/gg</t>
  </si>
  <si>
    <t>4/6</t>
  </si>
  <si>
    <t>Sw 6441.2113</t>
  </si>
  <si>
    <t>an mech. Antrieb, Betonschwellen gg/gg</t>
  </si>
  <si>
    <t>ortsbedient</t>
  </si>
  <si>
    <t>Sw 6441.3111</t>
  </si>
  <si>
    <t>ortsbedient, Betonschwellen as/as</t>
  </si>
  <si>
    <t>Sw 6441.3112</t>
  </si>
  <si>
    <t>ortsbedient, Betonschwellen as/gg</t>
  </si>
  <si>
    <t>Sw 6441.3113</t>
  </si>
  <si>
    <t>ortsbedient, Betonschwellen gg/gg</t>
  </si>
  <si>
    <t>Sw 6451.1101</t>
  </si>
  <si>
    <t>an elektr. Antrieb, beide antriebseitig</t>
  </si>
  <si>
    <t>615.3</t>
  </si>
  <si>
    <t>´´´´´´´´´´´´´´´´´´´´´´</t>
  </si>
  <si>
    <t>Sw 6451.1102</t>
  </si>
  <si>
    <t>an elektr. Antrieb, antriebseitig/ ggü.</t>
  </si>
  <si>
    <t>2/3</t>
  </si>
  <si>
    <t>Sw 6451.1103</t>
  </si>
  <si>
    <t>an elektr. Antrieb, beide gegenüber</t>
  </si>
  <si>
    <t>Sw 6451.1141</t>
  </si>
  <si>
    <t>an elektr.Schnellläufer</t>
  </si>
  <si>
    <t>Schnellläufer</t>
  </si>
  <si>
    <t>Sw 6451.1142</t>
  </si>
  <si>
    <t>an elektr.Schnell-/Normalläufer</t>
  </si>
  <si>
    <t>Sw 6451.1180</t>
  </si>
  <si>
    <t>Stralsund W66</t>
  </si>
  <si>
    <t>Sw 6451.1181</t>
  </si>
  <si>
    <t>Stralsund W72</t>
  </si>
  <si>
    <t>Sw 6451.1182</t>
  </si>
  <si>
    <t>Gremberg W463</t>
  </si>
  <si>
    <t>Sw 7451.0001</t>
  </si>
  <si>
    <t>Stillegung, teilw., DKW 54-190</t>
  </si>
  <si>
    <t>Dauerverschluss</t>
  </si>
  <si>
    <t>stillgelegt</t>
  </si>
  <si>
    <t>Sw 7451.0002</t>
  </si>
  <si>
    <t>Stillegung, teilw., DKW 54-500</t>
  </si>
  <si>
    <t>Sw 7901.0303</t>
  </si>
  <si>
    <t>gek. Riegelschösser an ortsgest. Weiche</t>
  </si>
  <si>
    <t xml:space="preserve"> v &gt;160km/h </t>
  </si>
  <si>
    <t>Zuordnung der Schriftfarben:</t>
  </si>
  <si>
    <t>•</t>
  </si>
  <si>
    <t xml:space="preserve">gültige Regelzeichnung </t>
  </si>
  <si>
    <t>gültige Regelzeichnung, neu erstellt bzw. geändert im letzten Quartal</t>
  </si>
  <si>
    <t xml:space="preserve">  </t>
  </si>
  <si>
    <t>Korrektur von Einträgen im Zeichnungsverzeichnis</t>
  </si>
  <si>
    <t>Regelzeichnung in Bearbeitung</t>
  </si>
  <si>
    <r>
      <t xml:space="preserve">aus der Systematik abgeleitete Zeichnungsnummer die unter </t>
    </r>
    <r>
      <rPr>
        <i/>
        <sz val="11"/>
        <color theme="0" tint="-0.34998626667073579"/>
        <rFont val="Calibri"/>
        <family val="2"/>
        <scheme val="minor"/>
      </rPr>
      <t>Bemerkung</t>
    </r>
    <r>
      <rPr>
        <sz val="11"/>
        <color theme="0" tint="-0.34998626667073579"/>
        <rFont val="Calibri"/>
        <family val="2"/>
        <scheme val="minor"/>
      </rPr>
      <t xml:space="preserve"> auf eine für mehrere Weichenfomen gültige Zeichnung verweist. 
z.B. für elektrisch gestellte  EW 49-190 abgeleitet  Sw 1141.0001 --&gt; unter Bemerkung: Siehe  Sw 1101.0001</t>
    </r>
  </si>
  <si>
    <t>Bauart nur für Bestand (siehe S-Zeichnung alt)</t>
  </si>
  <si>
    <t>Baugruppenzeichnungen</t>
  </si>
  <si>
    <t>Regelzeichnung
alt</t>
  </si>
  <si>
    <t>Komponente</t>
  </si>
  <si>
    <t>Sw 11.0001</t>
  </si>
  <si>
    <t>KS-Lagerung el. Weichenantrieb</t>
  </si>
  <si>
    <t>Zungenvorrichtung</t>
  </si>
  <si>
    <t>S 7310.10</t>
  </si>
  <si>
    <t>Sw 11.0003</t>
  </si>
  <si>
    <t>KS-Lagerung el. Weichenantrieb (DKW)</t>
  </si>
  <si>
    <t>DKW 54-190, EKW 54-190 fern</t>
  </si>
  <si>
    <t>S 7310.27</t>
  </si>
  <si>
    <t>Sw 11.0004</t>
  </si>
  <si>
    <t>KS-Lagerung el. Weichenantrieb (EKW)</t>
  </si>
  <si>
    <t>EKW 54-190 nah</t>
  </si>
  <si>
    <t>Sw 11.0005</t>
  </si>
  <si>
    <t>KS-Lagerung el. Weichenantrieb S700V</t>
  </si>
  <si>
    <t>S 7314.106</t>
  </si>
  <si>
    <t>Sw 11.0006</t>
  </si>
  <si>
    <t>Gleismitte</t>
  </si>
  <si>
    <t>Sw 11.0020</t>
  </si>
  <si>
    <t>KS-Lagerung Schwellensabstandshalter</t>
  </si>
  <si>
    <t>Nachrüstung</t>
  </si>
  <si>
    <t>Sw 11.0051</t>
  </si>
  <si>
    <t>KS-Lagerung el. WA, S-Bahn Bln</t>
  </si>
  <si>
    <t>verlängerte Lagerung</t>
  </si>
  <si>
    <t>Sw 11.0052</t>
  </si>
  <si>
    <t>vertiefte Lagerung</t>
  </si>
  <si>
    <t>S 7314.100</t>
  </si>
  <si>
    <t>Sw 11.0053</t>
  </si>
  <si>
    <t>Sw 11.0054</t>
  </si>
  <si>
    <t>Sw 11.0055</t>
  </si>
  <si>
    <t>DKW 54-190, EKW 54-190 fern, vertieft</t>
  </si>
  <si>
    <t>Sw 11.0056</t>
  </si>
  <si>
    <t>EKW 54-190 nah, vertieft</t>
  </si>
  <si>
    <t>S7310.11</t>
  </si>
  <si>
    <t>Sw 11.0057</t>
  </si>
  <si>
    <t>vertiefte + verkürzte Lagerung</t>
  </si>
  <si>
    <t>Sw 11.0061</t>
  </si>
  <si>
    <t>KS-Lagerung el. WA, S-Bahn Hmb</t>
  </si>
  <si>
    <t>durchgehende Stromsch., mit Iso</t>
  </si>
  <si>
    <t>Sw 11.0062</t>
  </si>
  <si>
    <t>durchgehende Stromsch., ohne Iso</t>
  </si>
  <si>
    <t>Sw 11.0063</t>
  </si>
  <si>
    <t>unterbrochene Stromsch.</t>
  </si>
  <si>
    <t>Sw 11.1001</t>
  </si>
  <si>
    <t>KS-Lagerung Zungenprüfkontakt</t>
  </si>
  <si>
    <t>über Verbindungsgestänge</t>
  </si>
  <si>
    <t>S7310.13</t>
  </si>
  <si>
    <t>Sw 11.1002</t>
  </si>
  <si>
    <t xml:space="preserve">KS-Lagerung Zungenprüfkontakt </t>
  </si>
  <si>
    <t>ggü. Verbindungsgestänge</t>
  </si>
  <si>
    <t>S7310.12</t>
  </si>
  <si>
    <t>Sw 11.1003</t>
  </si>
  <si>
    <t>KS-Lagerung zusätzl. Zungenprüfkontakt</t>
  </si>
  <si>
    <t>Sw 11.1004</t>
  </si>
  <si>
    <t>Sw 11.1005</t>
  </si>
  <si>
    <t>Lagerung Zungenprüfkontakt Gleismitte</t>
  </si>
  <si>
    <t>Holzschwellen, Sonderkonstr. Stuttgart</t>
  </si>
  <si>
    <t>Sw 11.1051</t>
  </si>
  <si>
    <t>KS-Lagerung Zungenprüfkontakt S-Bahn Bln</t>
  </si>
  <si>
    <t>Sw 11.1052</t>
  </si>
  <si>
    <t>Sw 11.1053</t>
  </si>
  <si>
    <t>ggü. Verbindungsgestänge, verkürzt</t>
  </si>
  <si>
    <t>Sw 11.2001</t>
  </si>
  <si>
    <t>KS-Lagerung Winkelhebel SpV (Doppelgest)</t>
  </si>
  <si>
    <t>Spitzenverschluss antriebsseitig</t>
  </si>
  <si>
    <t>Sw 11.2021</t>
  </si>
  <si>
    <t>KS-Lagerung Winkelhebel MV (Doppelgest.)</t>
  </si>
  <si>
    <t>Mittelverschluss, Beistellvorrichtung</t>
  </si>
  <si>
    <t>Sw 11.2022</t>
  </si>
  <si>
    <t>S-Bahn Hamburg gl.S.</t>
  </si>
  <si>
    <t>Sw 11.3001</t>
  </si>
  <si>
    <t>KS-Stangenführung (Doppelgest.)</t>
  </si>
  <si>
    <t>kpl.</t>
  </si>
  <si>
    <t>Sw 11.3002</t>
  </si>
  <si>
    <t>KS-Stangenführung (Einfachgest.)</t>
  </si>
  <si>
    <t>Sw 11.3003</t>
  </si>
  <si>
    <t>Sw 11.3005</t>
  </si>
  <si>
    <t>S-Bahn Berlin</t>
  </si>
  <si>
    <t>Sw 11.6001</t>
  </si>
  <si>
    <t>KS-Weichensignal (DKW) Wn 3-Wn 6</t>
  </si>
  <si>
    <t>DKW 54-190, Betonschwellen</t>
  </si>
  <si>
    <t>S 615.3</t>
  </si>
  <si>
    <t>Sw 11.6002</t>
  </si>
  <si>
    <t>DKW 49-190, Holzschwellen</t>
  </si>
  <si>
    <t>S 615.4</t>
  </si>
  <si>
    <t>Sw 11.6003</t>
  </si>
  <si>
    <t>w-Weichensignal (DKW) Wn 3-Wn 6</t>
  </si>
  <si>
    <t>DKW 49-190, Betonschwellen</t>
  </si>
  <si>
    <t>Sw 11.6004</t>
  </si>
  <si>
    <t xml:space="preserve">El. Beleuchtung f. Wn 1-2 </t>
  </si>
  <si>
    <t>Anbau</t>
  </si>
  <si>
    <t>Sw 12.0001</t>
  </si>
  <si>
    <t>W-Lagerung elektr. Weichenantrieb S700K</t>
  </si>
  <si>
    <t>Einfache Weichen (Regel-AO)</t>
  </si>
  <si>
    <t>S 7326.07</t>
  </si>
  <si>
    <t>Sw 12.0002</t>
  </si>
  <si>
    <t>W-Lagerung elektr. Weichenantrieb EH-fb</t>
  </si>
  <si>
    <t>S 7326.20</t>
  </si>
  <si>
    <t>Sw 12.0003</t>
  </si>
  <si>
    <t>W-Lagerung elektr. Weichenatrieb GS</t>
  </si>
  <si>
    <t>Gleissperre</t>
  </si>
  <si>
    <t>S 7320.7</t>
  </si>
  <si>
    <t>Sw 12.0051</t>
  </si>
  <si>
    <t>W-Lagerung el. WA, S-Bahn Bln</t>
  </si>
  <si>
    <t>Sw 12.1001</t>
  </si>
  <si>
    <t xml:space="preserve">W-Lagerung Zungenprüfkontakt </t>
  </si>
  <si>
    <t>Seite des  Verbindungsgestänges</t>
  </si>
  <si>
    <t>Sw 12.1002</t>
  </si>
  <si>
    <t>W-Lagerung Zungenprüfkontakt modifiziert</t>
  </si>
  <si>
    <t>Sw 12.1003</t>
  </si>
  <si>
    <t>W-Lagerung Zungenprüfkontakt Gleismitte</t>
  </si>
  <si>
    <t>Sonderkonstruktion Stuttgart</t>
  </si>
  <si>
    <t>Sw 12.1101</t>
  </si>
  <si>
    <t>gegenüber Verbindungsgestänge</t>
  </si>
  <si>
    <t>Sw 12.2001</t>
  </si>
  <si>
    <t>W-Lagerung Winkelhebel SpV (Doppelgest.)</t>
  </si>
  <si>
    <t>Sw 12.2021</t>
  </si>
  <si>
    <t>W-Lagerung Winkelhebel MV (Doppelgest.)</t>
  </si>
  <si>
    <t>Sw 12.3001</t>
  </si>
  <si>
    <t>W-Stangenführung (Doppelgestänge)</t>
  </si>
  <si>
    <t>Sw 12.3002</t>
  </si>
  <si>
    <t>W-Stangenführung (Einfachgestänge)</t>
  </si>
  <si>
    <t>Sw 13.0001</t>
  </si>
  <si>
    <t>VS-Lagerung elektr. Weichenantrieb S700K</t>
  </si>
  <si>
    <t>S 7327.1</t>
  </si>
  <si>
    <t>Sw 13.1001</t>
  </si>
  <si>
    <t>VS-Lagerung Zungenprüfkontakt</t>
  </si>
  <si>
    <t>S 7327.2</t>
  </si>
  <si>
    <t>Sw 13.1002</t>
  </si>
  <si>
    <t>ohne Verbindungsgestänge</t>
  </si>
  <si>
    <t>S 7327.3</t>
  </si>
  <si>
    <t>Sw 13.1003</t>
  </si>
  <si>
    <t>über Verbindungsgestänge/Tunnel</t>
  </si>
  <si>
    <t>Sw 13.2001</t>
  </si>
  <si>
    <t>VS-Lagerung Winkelhebel SpV (Doppelgest)</t>
  </si>
  <si>
    <t>Sw 13.2021</t>
  </si>
  <si>
    <t>VS-Lagerung Winkelhebel MV (Doppelgest)</t>
  </si>
  <si>
    <t>Sw 13.3001</t>
  </si>
  <si>
    <t>VS-Stangenführung (Doppelgest.)</t>
  </si>
  <si>
    <t>Sw 14.0001</t>
  </si>
  <si>
    <t>FF Lagerung elektr. Weichenantrieb+WH</t>
  </si>
  <si>
    <t>Einfache Weichen 300w</t>
  </si>
  <si>
    <t>S 7326.62</t>
  </si>
  <si>
    <t>Sw 14.0002</t>
  </si>
  <si>
    <t>FF Lagerung elektr. Weichenantrieb</t>
  </si>
  <si>
    <t>Sw 14.0501</t>
  </si>
  <si>
    <t>FF Lagerung el.. Weichenantrieb SpV OSS</t>
  </si>
  <si>
    <t>S 7319.72</t>
  </si>
  <si>
    <t>Sw 14.0502</t>
  </si>
  <si>
    <t>FF Lagerung el.. Weichenantrieb MV OSS</t>
  </si>
  <si>
    <t>Sw 14.1001</t>
  </si>
  <si>
    <t>FF Lagerung Zungenprüfkontakt</t>
  </si>
  <si>
    <t>S 7326.64</t>
  </si>
  <si>
    <t>Sw 14.1002</t>
  </si>
  <si>
    <t>Sw 14.1003</t>
  </si>
  <si>
    <t>Sw 14.1004</t>
  </si>
  <si>
    <t>Stellsystem Unistar HR</t>
  </si>
  <si>
    <t>Sw 14.1005</t>
  </si>
  <si>
    <t>FF Lagerung Zungenprüfkontakt Gleismitte</t>
  </si>
  <si>
    <t>Sw 14.1501</t>
  </si>
  <si>
    <t>FF Lagerung Zungenprüfkontakt OSS</t>
  </si>
  <si>
    <t>S 7319.62 Bl.1</t>
  </si>
  <si>
    <t>Sw 14.2001</t>
  </si>
  <si>
    <t>FF Lagerung Winkelhebel</t>
  </si>
  <si>
    <t>S 7326.63</t>
  </si>
  <si>
    <t>Sw 14.3001</t>
  </si>
  <si>
    <t>FF Stangenführung (Doppelgest.)</t>
  </si>
  <si>
    <t>Sw 21.3001</t>
  </si>
  <si>
    <t>KS-Lagerung Stangenführung (Einfachgest)</t>
  </si>
  <si>
    <t>mech. Weichenantrieb, Riegel</t>
  </si>
  <si>
    <t>Sw 21.3002</t>
  </si>
  <si>
    <t>mech. Weichenantrieb, Prüfer</t>
  </si>
  <si>
    <t>Sw 31.0001</t>
  </si>
  <si>
    <t>Stellbock 34kg m Bocklager</t>
  </si>
  <si>
    <t xml:space="preserve">ortsbed. Gleissperren, Hub 220 (34kg) </t>
  </si>
  <si>
    <t>Sw 31.0002</t>
  </si>
  <si>
    <t>Stellbock 45kg m Bocklager</t>
  </si>
  <si>
    <t>ortsbed. Weichen, Hub 220 (45kg)</t>
  </si>
  <si>
    <t>Sw 31.0003</t>
  </si>
  <si>
    <t>Signalbock m Bocklager</t>
  </si>
  <si>
    <t>GS+ mechan. Weichenantrieb</t>
  </si>
  <si>
    <t>Sw 32.0003</t>
  </si>
  <si>
    <t>Signalbock m Lagerung LE 330</t>
  </si>
  <si>
    <t>GS + Weichen</t>
  </si>
  <si>
    <t>Sw 32.0011</t>
  </si>
  <si>
    <t>Lagerung Stellbock GS_FA1</t>
  </si>
  <si>
    <t>einfache Gleissperre m Federausgleich</t>
  </si>
  <si>
    <t>Sw 32.0012</t>
  </si>
  <si>
    <t>Lagerung Stellbock GS_FA2</t>
  </si>
  <si>
    <t>gekuppelte Gleissperre m Federausgleich</t>
  </si>
  <si>
    <t>S 640.04</t>
  </si>
  <si>
    <t>Anklemmbare Lagerung GS-Signal</t>
  </si>
  <si>
    <t>Baugleissperre</t>
  </si>
  <si>
    <t>Einzelteilzeichnung neu</t>
  </si>
  <si>
    <t>Vorgänger</t>
  </si>
  <si>
    <t>Mat.-Nr.</t>
  </si>
  <si>
    <t>Zeichnung</t>
  </si>
  <si>
    <t>Mat.-Nr. alt</t>
  </si>
  <si>
    <t>Teil-Nr.</t>
  </si>
  <si>
    <t>Zg. alt</t>
  </si>
  <si>
    <t>gerade</t>
  </si>
  <si>
    <t>Distanzblech für 4mm-/5mm-Probe</t>
  </si>
  <si>
    <t>Inspektion Weichenverschlüsse</t>
  </si>
  <si>
    <t>Sw 40 .0001</t>
  </si>
  <si>
    <t>Weichenbezeichnungsschild</t>
  </si>
  <si>
    <t>S 615.10.5 T299.1</t>
  </si>
  <si>
    <t>Schild WBS, weiß</t>
  </si>
  <si>
    <t>Sw 41 .0001</t>
  </si>
  <si>
    <t>Schild WBS-HV, gelb</t>
  </si>
  <si>
    <t>Weichenbezeichnungsschild, Handverschl.</t>
  </si>
  <si>
    <t>Sw 41 .0002</t>
  </si>
  <si>
    <t>Halter WBS</t>
  </si>
  <si>
    <t>Sw 41 .0101</t>
  </si>
  <si>
    <t>Weichenantrieb mech Ausf A, o Pr, m Wh</t>
  </si>
  <si>
    <t>AO rechts, Draht hinten</t>
  </si>
  <si>
    <t>Sw 52.0001</t>
  </si>
  <si>
    <t>S 118.3</t>
  </si>
  <si>
    <t>Weichenantrieb mech Ausf B, o Pr, m Wh</t>
  </si>
  <si>
    <t>AO rechts, Draht vorn</t>
  </si>
  <si>
    <t>Sw 52.0002</t>
  </si>
  <si>
    <t>Weichenantrieb mech Ausf C, o Pr, m Wh</t>
  </si>
  <si>
    <t>AO links, Draht vorn</t>
  </si>
  <si>
    <t>Sw 52.0003</t>
  </si>
  <si>
    <t>Weichenantrieb mech Ausf D, o Pr, m Wh</t>
  </si>
  <si>
    <t>AO links, Draht hinten</t>
  </si>
  <si>
    <t>Sw 52.0004</t>
  </si>
  <si>
    <t>Weichenantrieb mech Ausf G, m Pr, m Wh</t>
  </si>
  <si>
    <t>Sw 52.0005</t>
  </si>
  <si>
    <t>Weichenantrieb mech Ausf H, m Pr, m Wh</t>
  </si>
  <si>
    <t>Sw 52.0006</t>
  </si>
  <si>
    <t>Weichenantrieb mech Ausf J, m Pr, m Wh</t>
  </si>
  <si>
    <t>Sw 52.0007</t>
  </si>
  <si>
    <t>Weichenantrieb mech Ausf K, m Pr, m Wh</t>
  </si>
  <si>
    <t>Sw 52.0008</t>
  </si>
  <si>
    <t>Winkelhebeltrieb kpl f W-Antr.Fall A/B</t>
  </si>
  <si>
    <t>mech. Weichenantrieb Ausf. A/B, G/H</t>
  </si>
  <si>
    <t>Sw 52.0100</t>
  </si>
  <si>
    <t>110 201</t>
  </si>
  <si>
    <t>S 110.11</t>
  </si>
  <si>
    <t>Winkelhebeltrieb kpl f W-Antr.Fall C/D</t>
  </si>
  <si>
    <t>mech. Weichenantrieb Ausf. C/D, J/K</t>
  </si>
  <si>
    <t>Sw 52.0101</t>
  </si>
  <si>
    <t>110 202</t>
  </si>
  <si>
    <t>Winkelhebeltrieb kpl f WA m Zpr Fall A/B</t>
  </si>
  <si>
    <t>Zungenprüfer bei mech WA Ausf. A/B, G/H</t>
  </si>
  <si>
    <t>Sw 52.0102</t>
  </si>
  <si>
    <t>046 201</t>
  </si>
  <si>
    <t>S 046.11</t>
  </si>
  <si>
    <t>Winkelhebeltrieb kpl f WA m Zpr Fall C/D</t>
  </si>
  <si>
    <t>Zungenprüfer bei mech WA Ausf. C/D, J/K</t>
  </si>
  <si>
    <t>Sw 52.0103</t>
  </si>
  <si>
    <t>046 202</t>
  </si>
  <si>
    <t>S 046.12</t>
  </si>
  <si>
    <t>Rollenlagerung</t>
  </si>
  <si>
    <t>mech. Weichenantrieb</t>
  </si>
  <si>
    <t>Sw 52.0200</t>
  </si>
  <si>
    <t>110 030</t>
  </si>
  <si>
    <t>S 110.04</t>
  </si>
  <si>
    <t>Drahtseilzug</t>
  </si>
  <si>
    <t>Sw 52.0300</t>
  </si>
  <si>
    <t>110 209</t>
  </si>
  <si>
    <t>S 110.12</t>
  </si>
  <si>
    <t>Spannschraube mit Verbindern</t>
  </si>
  <si>
    <t>Sw 52.0301</t>
  </si>
  <si>
    <t>401 214</t>
  </si>
  <si>
    <t>S 401.11</t>
  </si>
  <si>
    <t>Spannschraube mit Gabelkopf</t>
  </si>
  <si>
    <t>Sw 52.0302</t>
  </si>
  <si>
    <t>401 216</t>
  </si>
  <si>
    <t>Mitnehmer</t>
  </si>
  <si>
    <t>mech. Weichenantrieb m Zungenprüfer</t>
  </si>
  <si>
    <t>Sw 52.0303</t>
  </si>
  <si>
    <t>Pos 2</t>
  </si>
  <si>
    <t>S 046.11 Bl 2</t>
  </si>
  <si>
    <t>Seilöse</t>
  </si>
  <si>
    <t>Sw 52.0304</t>
  </si>
  <si>
    <t>Sperrschieber SpU 60-1</t>
  </si>
  <si>
    <t>Zungenmittelprüfer UIC 60</t>
  </si>
  <si>
    <t>Sw 53.0001</t>
  </si>
  <si>
    <t>114 631</t>
  </si>
  <si>
    <t>S 114.28</t>
  </si>
  <si>
    <t>Sperrschieber SpU 60-2</t>
  </si>
  <si>
    <t>114 633</t>
  </si>
  <si>
    <t>Sperrschieber SpS 54-1</t>
  </si>
  <si>
    <t>Zungenmittelprüfer S54</t>
  </si>
  <si>
    <t>Sw 53.0002</t>
  </si>
  <si>
    <t>114 602</t>
  </si>
  <si>
    <t>S 114.20</t>
  </si>
  <si>
    <t>Sperrschieber SpS 54-2</t>
  </si>
  <si>
    <t>114 603</t>
  </si>
  <si>
    <t>Sperrschieber SpWA A/B-1</t>
  </si>
  <si>
    <t>Sw 53.0003</t>
  </si>
  <si>
    <t>046 214</t>
  </si>
  <si>
    <t>S 046.14</t>
  </si>
  <si>
    <t>Sperrschieber SpWA A/B-2</t>
  </si>
  <si>
    <t>046 215</t>
  </si>
  <si>
    <t>Sperrschieber SpWA C/D-1</t>
  </si>
  <si>
    <t>Sw 53.0004</t>
  </si>
  <si>
    <t>046 216</t>
  </si>
  <si>
    <t>Sperrschieber SpWA C/D-2</t>
  </si>
  <si>
    <t>046 217</t>
  </si>
  <si>
    <t>Sperrschieber SpS 54-3</t>
  </si>
  <si>
    <t>Zungenprüfer Flachkreuzung S54</t>
  </si>
  <si>
    <t>Sw 53.0005</t>
  </si>
  <si>
    <t>Sperrschieber SpS 54-4</t>
  </si>
  <si>
    <t>Schieber 1</t>
  </si>
  <si>
    <t xml:space="preserve">Zungenmittelprüfer </t>
  </si>
  <si>
    <t>Sw 53.0100</t>
  </si>
  <si>
    <t>114 632</t>
  </si>
  <si>
    <t>Schieber 2</t>
  </si>
  <si>
    <t>Sw 53.0101</t>
  </si>
  <si>
    <t>114 634</t>
  </si>
  <si>
    <t>Schieber 3</t>
  </si>
  <si>
    <t>Sw 53.0102</t>
  </si>
  <si>
    <t>114 605</t>
  </si>
  <si>
    <t>Sperrleiste A</t>
  </si>
  <si>
    <t>Sw 53.0103</t>
  </si>
  <si>
    <t>114 607</t>
  </si>
  <si>
    <t>Sperrleiste B</t>
  </si>
  <si>
    <t>Sw 53.0104</t>
  </si>
  <si>
    <t>114 608</t>
  </si>
  <si>
    <t>Sperrleiste C</t>
  </si>
  <si>
    <t>Sw 53.0105</t>
  </si>
  <si>
    <t>114 609</t>
  </si>
  <si>
    <t>Sperrleiste D</t>
  </si>
  <si>
    <t>Sw 53.0106</t>
  </si>
  <si>
    <t>114 610</t>
  </si>
  <si>
    <t>Anschlusslappen</t>
  </si>
  <si>
    <t>Sw 53.0107</t>
  </si>
  <si>
    <t>114 606</t>
  </si>
  <si>
    <t>Schieber 4</t>
  </si>
  <si>
    <t>Sw 53.0108</t>
  </si>
  <si>
    <t>046 254</t>
  </si>
  <si>
    <t>Schieber 5</t>
  </si>
  <si>
    <t>Sw 53.0109</t>
  </si>
  <si>
    <t>046 253</t>
  </si>
  <si>
    <t>Schieber 6</t>
  </si>
  <si>
    <t>Sw 53.0110</t>
  </si>
  <si>
    <t>046 251</t>
  </si>
  <si>
    <t>Schieber 7</t>
  </si>
  <si>
    <t>Sw 53.0111</t>
  </si>
  <si>
    <t>046 252</t>
  </si>
  <si>
    <t>Sperrleiste E</t>
  </si>
  <si>
    <t>Sw 53.0112</t>
  </si>
  <si>
    <t>046 091</t>
  </si>
  <si>
    <t>Sperrleiste F</t>
  </si>
  <si>
    <t>Sw 53.0113</t>
  </si>
  <si>
    <t>046 090</t>
  </si>
  <si>
    <t>Sperrleiste G</t>
  </si>
  <si>
    <t>Sw 53.0114</t>
  </si>
  <si>
    <t>046 084</t>
  </si>
  <si>
    <t>Sperrleiste H</t>
  </si>
  <si>
    <t>Sw 53.0115</t>
  </si>
  <si>
    <t>046 085</t>
  </si>
  <si>
    <t>Sperrleiste I</t>
  </si>
  <si>
    <t>Sw 53.0116</t>
  </si>
  <si>
    <t>046 092</t>
  </si>
  <si>
    <t>Sperrleiste J</t>
  </si>
  <si>
    <t>Sw 53.0117</t>
  </si>
  <si>
    <t>046 089</t>
  </si>
  <si>
    <t>Sperrleiste K</t>
  </si>
  <si>
    <t>Sw 53.0118</t>
  </si>
  <si>
    <t>046 083</t>
  </si>
  <si>
    <t>Sperrleiste L</t>
  </si>
  <si>
    <t>Sw 53.0119</t>
  </si>
  <si>
    <t>046 086</t>
  </si>
  <si>
    <t>Sperrleiste M</t>
  </si>
  <si>
    <t>Sw 53.0120</t>
  </si>
  <si>
    <t>Sperrleiste N</t>
  </si>
  <si>
    <t>Sw 53.0121</t>
  </si>
  <si>
    <t>Sperrleiste O</t>
  </si>
  <si>
    <t>Sw 53.0122</t>
  </si>
  <si>
    <t>Sperrleiste P</t>
  </si>
  <si>
    <t>Sw 53.0123</t>
  </si>
  <si>
    <t>Zungenmittelprüfer ZPr 54 kpl</t>
  </si>
  <si>
    <t>mech. gestellte Weichen</t>
  </si>
  <si>
    <t>Sw 53.0200</t>
  </si>
  <si>
    <t>114 601</t>
  </si>
  <si>
    <t>Zungenmittelprüfer ZPr 54-Kr kpl</t>
  </si>
  <si>
    <t>Zungenmittelprüfer ZPr 60 kpl</t>
  </si>
  <si>
    <t>Sw 53.0201</t>
  </si>
  <si>
    <t>114 630</t>
  </si>
  <si>
    <t>Zungenmittelprüfer ZPr 60-Kr kpl</t>
  </si>
  <si>
    <t>Riegelschieberpaar RSP-SpV 1</t>
  </si>
  <si>
    <t>Einschnitte in den Riegeln (SpV)</t>
  </si>
  <si>
    <t>Sw 54.0001</t>
  </si>
  <si>
    <t>S 034.2</t>
  </si>
  <si>
    <t>Riegelschieberpaar RSP-SpV 2</t>
  </si>
  <si>
    <t>Riegelschieberpaar RSP-SpV 3</t>
  </si>
  <si>
    <t>Riegel-SpV/L, einseit., Dreh. im UZS</t>
  </si>
  <si>
    <t>Sw 54.0002</t>
  </si>
  <si>
    <t>Riegelschieberpaar RSP-SpV 4</t>
  </si>
  <si>
    <t>Riegel-SpV/R, einseit., Dreh. im UZS</t>
  </si>
  <si>
    <t>Riegelschieberpaar RSP-SpV 5</t>
  </si>
  <si>
    <t>Riegel-SpV/L, einseit., Dreh. gg. UZS</t>
  </si>
  <si>
    <t>Sw 54.0003</t>
  </si>
  <si>
    <t>Riegelschieberpaar RSP-SpV 6</t>
  </si>
  <si>
    <t>Riegel-SpV/R, einseit., Dreh. gg. UZS</t>
  </si>
  <si>
    <t>Riegelschieberpaar RSP-SpV 7</t>
  </si>
  <si>
    <t>Sw 54.0004</t>
  </si>
  <si>
    <t>Riegelschieberpaar RSP-SpV 8</t>
  </si>
  <si>
    <t>Riegelschieberpaar RSP-SpV 9</t>
  </si>
  <si>
    <t>Sw 54.0005</t>
  </si>
  <si>
    <t>Riegelschieberpaar RSP-SpV 10</t>
  </si>
  <si>
    <t>Riegelschieberpaar RSP-SpV 11</t>
  </si>
  <si>
    <t>Sw 54.0006</t>
  </si>
  <si>
    <t>Riegelschieberpaar RSP-SpV 12</t>
  </si>
  <si>
    <t>Riegelschieberpaar RSP-SpV 13</t>
  </si>
  <si>
    <t>Sw 54.0007</t>
  </si>
  <si>
    <t>Riegelschieberpaar RSP-SpV 14</t>
  </si>
  <si>
    <t>Riegelschieberpaar RSP-SpV 15</t>
  </si>
  <si>
    <t>Sw 54.0008</t>
  </si>
  <si>
    <t>Riegelschieberpaar RSP-SpV 16</t>
  </si>
  <si>
    <t>Riegelschieberpaar RSP-SpV 17</t>
  </si>
  <si>
    <t>Sw 54.0009</t>
  </si>
  <si>
    <t>Riegelschieberpaar RSP-SpV 18</t>
  </si>
  <si>
    <t>Riegelschieberpaar RSP-SpV 19</t>
  </si>
  <si>
    <t>Riegel-SpV/L, beidseit., Dreh. beidseit.</t>
  </si>
  <si>
    <t>Sw 54.0010</t>
  </si>
  <si>
    <t>Riegelschieberpaar RSP-SpV 20</t>
  </si>
  <si>
    <t>Riegel-SpV/R, beidseit., Dreh. beidseit.</t>
  </si>
  <si>
    <t>Riegelschieberpaar RSP-MV 17</t>
  </si>
  <si>
    <t>Einschnitte in den Riegeln (MV)</t>
  </si>
  <si>
    <t>Sw 54.0019</t>
  </si>
  <si>
    <t>Riegelschieberpaar RSP-MV 18</t>
  </si>
  <si>
    <t>Riegelschieberpaar RS 810 kpl.</t>
  </si>
  <si>
    <t>ungeschlitzt</t>
  </si>
  <si>
    <t>Sw 54.0100</t>
  </si>
  <si>
    <t>030 040</t>
  </si>
  <si>
    <t>S 030.3</t>
  </si>
  <si>
    <t>Riegelschieber RS 810-1</t>
  </si>
  <si>
    <t>030 041</t>
  </si>
  <si>
    <t>Riegelschieber RS 810-2</t>
  </si>
  <si>
    <t>030 042</t>
  </si>
  <si>
    <t>Riegelschieber RS 640 kpl</t>
  </si>
  <si>
    <t>doppeltes Riegelschloss</t>
  </si>
  <si>
    <t>Sw 54.0101</t>
  </si>
  <si>
    <t>408 207</t>
  </si>
  <si>
    <t>Abstandhalter</t>
  </si>
  <si>
    <t>Riegelschieber</t>
  </si>
  <si>
    <t>Sw 54.0102</t>
  </si>
  <si>
    <t>408 065</t>
  </si>
  <si>
    <t>Riegelschieber RS 860</t>
  </si>
  <si>
    <t>ungeschlitzt (an Gleissperre)</t>
  </si>
  <si>
    <t>Sw 54.0103</t>
  </si>
  <si>
    <t xml:space="preserve">Gehäuserückwand ELP 319 (Umarbeitung) </t>
  </si>
  <si>
    <t>Sw 56.0301</t>
  </si>
  <si>
    <t>Flansch für ELP 319 kpl</t>
  </si>
  <si>
    <t>Sw 56.0302</t>
  </si>
  <si>
    <t xml:space="preserve">Führungsmuffe ELP 319  (Umarbeitung) </t>
  </si>
  <si>
    <t>Sw 56.0303</t>
  </si>
  <si>
    <t>Einsatzstück</t>
  </si>
  <si>
    <t>Führungsmuffe ELP 319</t>
  </si>
  <si>
    <t>Sw 56.0304</t>
  </si>
  <si>
    <t>Dichtung</t>
  </si>
  <si>
    <t>Führungsmuffe ELP 319 kpl</t>
  </si>
  <si>
    <t>Sw 56.0305</t>
  </si>
  <si>
    <t>Abdeckung für ELP319 FF</t>
  </si>
  <si>
    <t>Gleismitte, Feste Fahrbahn SB 300w</t>
  </si>
  <si>
    <t>Sw 56.0306</t>
  </si>
  <si>
    <t>Prüferschieber 1 für ELP 319 M</t>
  </si>
  <si>
    <t>Sw 56.0307</t>
  </si>
  <si>
    <t>Prüferschieber 2 für ELP 319 M</t>
  </si>
  <si>
    <t>Sw 56.0308</t>
  </si>
  <si>
    <t>Abdeckung für ELP319</t>
  </si>
  <si>
    <t>Gleismitte, Schotteroberbau SB w</t>
  </si>
  <si>
    <t>Sw 56.0309</t>
  </si>
  <si>
    <t>Schwellenlagereisen  LSw 1155 KS</t>
  </si>
  <si>
    <t>el. WA (mit Bohrg.)</t>
  </si>
  <si>
    <t>Sw 60.0001</t>
  </si>
  <si>
    <t>7310 471</t>
  </si>
  <si>
    <t>Schwellenlagereisen  LSwi 1155 KS</t>
  </si>
  <si>
    <t>el. WA (mit Bohrg.), S-Bahn</t>
  </si>
  <si>
    <t>Schwellenlagereisen  LSw 1155-1 KS</t>
  </si>
  <si>
    <t>el. WA (ohne Bohrg.)</t>
  </si>
  <si>
    <t>Sw 60.0002</t>
  </si>
  <si>
    <t>7310 481</t>
  </si>
  <si>
    <t>Schwellenlagereisen  LSwi 1155-1 KS</t>
  </si>
  <si>
    <t>el. WA (ohne Bohrg.), S-Bahn Hmb</t>
  </si>
  <si>
    <t>Schwellenlagereisen LSw 1555 KS</t>
  </si>
  <si>
    <t>el. WA,verläng.</t>
  </si>
  <si>
    <t>Sw 60.0003</t>
  </si>
  <si>
    <t>Schwellenlagereisen LSwi 1555 KS</t>
  </si>
  <si>
    <t>el. WA,verläng., S-Bahn Bln</t>
  </si>
  <si>
    <t>Schwellenlagereisen LSw 900 KS</t>
  </si>
  <si>
    <t>Winkelhebel</t>
  </si>
  <si>
    <t>Sw 60.0004</t>
  </si>
  <si>
    <t>113 531</t>
  </si>
  <si>
    <t>S 113.26</t>
  </si>
  <si>
    <t>Schwellenlagereisen LSwi 900 KS</t>
  </si>
  <si>
    <t>Winkelhebel, S-Bahn</t>
  </si>
  <si>
    <t>Schwellenlagereisen LSwi 1335 KS</t>
  </si>
  <si>
    <t>S-Bahn Hmb, Bohr-d=23</t>
  </si>
  <si>
    <t>Sw 60.0005</t>
  </si>
  <si>
    <t>LSw 1335 KS</t>
  </si>
  <si>
    <t>Sw 60.0006</t>
  </si>
  <si>
    <t>Schwellenlagereisen LSwi 1335-1 KS</t>
  </si>
  <si>
    <t>S-Bahn Hmb, Bohr-d=32</t>
  </si>
  <si>
    <t>Teil 7</t>
  </si>
  <si>
    <t>Schwellenlagereisen LSw 1155 KS-AR</t>
  </si>
  <si>
    <t>el. WA,vertieft,</t>
  </si>
  <si>
    <t>Sw 60.0007</t>
  </si>
  <si>
    <t>7310 441</t>
  </si>
  <si>
    <t>S 7310.21</t>
  </si>
  <si>
    <t>Schwellenlagereisen LSwi 1155 KS-AR</t>
  </si>
  <si>
    <t>el. WA,vertieft, S-Bahn</t>
  </si>
  <si>
    <t>Schwellenlagereisen LSw 1155 KS-AL</t>
  </si>
  <si>
    <t>el. WA,vertieft</t>
  </si>
  <si>
    <t>7310 442</t>
  </si>
  <si>
    <t>Schwellenlagereisen LSwi 1155 KS-AL</t>
  </si>
  <si>
    <t>Schwellenlagereisen LSwi 880 KS</t>
  </si>
  <si>
    <t>el. WA,vertieft,verkürzt, S-Bahn</t>
  </si>
  <si>
    <t>Sw 60.0008</t>
  </si>
  <si>
    <t>Schwellenlagereisen LSwi 880 KS-AR</t>
  </si>
  <si>
    <t>Sw 60.0009</t>
  </si>
  <si>
    <t>Schwellenlagereisen LSwi 880 KS-AL</t>
  </si>
  <si>
    <t>Schwellenlagereisen LSw 900k KS</t>
  </si>
  <si>
    <t>verkürzte Lagerung</t>
  </si>
  <si>
    <t>Sw 60.0011</t>
  </si>
  <si>
    <t>7310 419</t>
  </si>
  <si>
    <t>S 7310.18</t>
  </si>
  <si>
    <t>Schwellenlagereisen LSw 1367 KS !So!</t>
  </si>
  <si>
    <t>Sw 1151.0184 Osnabrück W137</t>
  </si>
  <si>
    <t>Sw 60.0012</t>
  </si>
  <si>
    <t>Schwellenlagereisen LSw 1230 w</t>
  </si>
  <si>
    <t>el. WA (w)</t>
  </si>
  <si>
    <t>Sw 60.0100</t>
  </si>
  <si>
    <t>7326 001</t>
  </si>
  <si>
    <t>S 7326.01</t>
  </si>
  <si>
    <t>Schwellenlagereisen LSwi 1230 w</t>
  </si>
  <si>
    <t>el. WA (w), S-Bahn Bln</t>
  </si>
  <si>
    <t>Schwellenlagereisen LSw 975 w</t>
  </si>
  <si>
    <t>Winkelhebel (w)</t>
  </si>
  <si>
    <t>Sw 60.0101</t>
  </si>
  <si>
    <t>7326 004</t>
  </si>
  <si>
    <t>Schwellenlagereisen Lswi 1230 w-AR</t>
  </si>
  <si>
    <t>WA vertieft, S-Bahn</t>
  </si>
  <si>
    <t>Sw 60.0102</t>
  </si>
  <si>
    <t>Schwellenlagereisen LSwi 1230 w-AL</t>
  </si>
  <si>
    <t>Schwellenlagereisen LSw 1230-1 w</t>
  </si>
  <si>
    <t>el. WA (w), Schienebef. o. Rippenplatten</t>
  </si>
  <si>
    <t>Sw 60.0103</t>
  </si>
  <si>
    <t>Schwellenlagereisen LSw 975-1w</t>
  </si>
  <si>
    <t>Sw 60.0104</t>
  </si>
  <si>
    <t>Schwellenlagereisen LSw 1098 w</t>
  </si>
  <si>
    <t>verkürzte WA-Lagerung w</t>
  </si>
  <si>
    <t>Sw 60.0105</t>
  </si>
  <si>
    <t>Schwellenlagereisen LSw 1182 Fw</t>
  </si>
  <si>
    <t>el. WA Feste Fahrbahn</t>
  </si>
  <si>
    <t>Sw 60.0200</t>
  </si>
  <si>
    <t>7326 053</t>
  </si>
  <si>
    <t>S 7326.09</t>
  </si>
  <si>
    <t>Schwellenlagereisen LSw 975 Fw</t>
  </si>
  <si>
    <t>WH, Feste Fahrbahn</t>
  </si>
  <si>
    <t>Sw 60.0201</t>
  </si>
  <si>
    <t>7326 052</t>
  </si>
  <si>
    <t>Schwellenlagereisen LSw 1280 Fw</t>
  </si>
  <si>
    <t>ZPrK gl. Seite, Feste Fahrbahn</t>
  </si>
  <si>
    <t>Sw 60.0202</t>
  </si>
  <si>
    <t>7326 057</t>
  </si>
  <si>
    <t>Schwellenlagereisen LSw 780 Fw</t>
  </si>
  <si>
    <t>ZPrK ggü., Feste Fahrbahn</t>
  </si>
  <si>
    <t>Sw 60.0203</t>
  </si>
  <si>
    <t>7326 054</t>
  </si>
  <si>
    <t>Schwellenlagereisen LSw 1050 KS</t>
  </si>
  <si>
    <t>Stangenführung</t>
  </si>
  <si>
    <t>Sw 60.0300</t>
  </si>
  <si>
    <t>113 532</t>
  </si>
  <si>
    <t>Schwellenlagereisen LSwi 1050 KS</t>
  </si>
  <si>
    <t>Stangenführung, S-Bahn</t>
  </si>
  <si>
    <t>Schwellenlagereisen LSw 900-1 KS</t>
  </si>
  <si>
    <t>Winkelhebel    l=900,h=180</t>
  </si>
  <si>
    <t>Sw 60.0301</t>
  </si>
  <si>
    <t>113 830</t>
  </si>
  <si>
    <t>S 113.35</t>
  </si>
  <si>
    <t>Schwellenlagereisen LSw 750 KS</t>
  </si>
  <si>
    <t>el. Zprk bei Gestänge geg.S.</t>
  </si>
  <si>
    <t>Sw 60.0302</t>
  </si>
  <si>
    <t>7310 495</t>
  </si>
  <si>
    <t>S 7310.12</t>
  </si>
  <si>
    <t>Schwellenlagereisen LSwi 750 KS</t>
  </si>
  <si>
    <t>el. Zprk bei Gestänge geg.S., S-Bahn Bln</t>
  </si>
  <si>
    <t>Schwellenlagereisen LSwi 1150 KS</t>
  </si>
  <si>
    <t>Sw 60.0303</t>
  </si>
  <si>
    <t>7310 503</t>
  </si>
  <si>
    <t>Schwellenlagereisen LSw 1250 KS</t>
  </si>
  <si>
    <t>el. Zprk bei Gestänge gl.S.</t>
  </si>
  <si>
    <t>Sw 60.0304</t>
  </si>
  <si>
    <t>7310 507</t>
  </si>
  <si>
    <t>S 7310.13</t>
  </si>
  <si>
    <t>Schwellenlagereisen LSwi 1365 KS</t>
  </si>
  <si>
    <t>el. Zprk bei Gestänge gl.S., S-Bahn Bln</t>
  </si>
  <si>
    <t>Sw 60.0305</t>
  </si>
  <si>
    <t>7310 719</t>
  </si>
  <si>
    <t>Schwellenlagereisen LSw 1035 KS</t>
  </si>
  <si>
    <t>el. Zprk bei Gestänge gl.S., beengt</t>
  </si>
  <si>
    <t>Sw 60.0306</t>
  </si>
  <si>
    <t>7310 504</t>
  </si>
  <si>
    <t>Schwellenlagereisen LSw 980 KS</t>
  </si>
  <si>
    <t>el. Zprk bei Gestänge gl.S., gekürzt</t>
  </si>
  <si>
    <t>Sw 60.0307</t>
  </si>
  <si>
    <t>7310 725</t>
  </si>
  <si>
    <t>7310 733</t>
  </si>
  <si>
    <t>Schwellenlagereisen LSw 1930 KS</t>
  </si>
  <si>
    <t>WA, DD-Friedrichstadt W111</t>
  </si>
  <si>
    <t>Sw 60.0308</t>
  </si>
  <si>
    <t>Schwellenlagereisen LSw 1600 KS</t>
  </si>
  <si>
    <t>ZP, DD-Friedrichstadt W111</t>
  </si>
  <si>
    <t>Sw 60.0309</t>
  </si>
  <si>
    <t>Schwellenlagereisen LSw 1930-1KS</t>
  </si>
  <si>
    <t>Sw 60.0310</t>
  </si>
  <si>
    <t>Schwellenlagereisen LSw 1930-2KS</t>
  </si>
  <si>
    <t xml:space="preserve">WA, DD-Friedrichstadt </t>
  </si>
  <si>
    <t>Sw 60.0311</t>
  </si>
  <si>
    <t>Schwellenlagereisen LSw 554 KS</t>
  </si>
  <si>
    <t>Antriebslagerung S700V</t>
  </si>
  <si>
    <t>Sw 60.0312</t>
  </si>
  <si>
    <t>7310 274</t>
  </si>
  <si>
    <t>S 7310.123</t>
  </si>
  <si>
    <t>Schwellenlagereisen LSwi 372 KS</t>
  </si>
  <si>
    <t>WH verkürzt, S-Bahn</t>
  </si>
  <si>
    <t>Sw 60.0313</t>
  </si>
  <si>
    <t>113 620</t>
  </si>
  <si>
    <t>S 113.34</t>
  </si>
  <si>
    <t>Schwellenlagereisen LSwi 407 KS</t>
  </si>
  <si>
    <t>113 621</t>
  </si>
  <si>
    <t>Schwellenlagereisen LSwi 372-1 KS</t>
  </si>
  <si>
    <t>Sw 60.0314</t>
  </si>
  <si>
    <t>113 622</t>
  </si>
  <si>
    <t>Schwellenlagereisen LSwi 763 KS</t>
  </si>
  <si>
    <t>Sw 60.0315</t>
  </si>
  <si>
    <t>113 623</t>
  </si>
  <si>
    <t>Schwellenlagereisen LSwi 500 KS</t>
  </si>
  <si>
    <t>Sw 60.0316</t>
  </si>
  <si>
    <t>113 624</t>
  </si>
  <si>
    <t>Schwellenlagereisen LSwi 570 KS</t>
  </si>
  <si>
    <t>Sw 60.0317</t>
  </si>
  <si>
    <t>113 625</t>
  </si>
  <si>
    <t>Schwellenlagereisen LSw 1540 KS</t>
  </si>
  <si>
    <t>Sw 1151.0583, Dortmund Hbf. W243</t>
  </si>
  <si>
    <t>Sw 60.0318</t>
  </si>
  <si>
    <t>Schwellenlagereisen LSw 825 w</t>
  </si>
  <si>
    <t>Sw 60.0400</t>
  </si>
  <si>
    <t>7326 002</t>
  </si>
  <si>
    <t>Schwellenlagereisen LSw 1325 w</t>
  </si>
  <si>
    <t>Sw 60.0401</t>
  </si>
  <si>
    <t>7326 003</t>
  </si>
  <si>
    <t>Schwellenlagereisen LSw 1125 w</t>
  </si>
  <si>
    <t>Stangenführg. (w)</t>
  </si>
  <si>
    <t>Sw 60.0402</t>
  </si>
  <si>
    <t>7326 005</t>
  </si>
  <si>
    <t>Schwellenlagereisen LSw 1450 KS</t>
  </si>
  <si>
    <t>Handstellbock (KS)</t>
  </si>
  <si>
    <t>Sw 60.0403</t>
  </si>
  <si>
    <t>7326 023</t>
  </si>
  <si>
    <t>S 7326.04</t>
  </si>
  <si>
    <t>Schwellenlagereisen LSw 1700 w</t>
  </si>
  <si>
    <t xml:space="preserve">S-Bahn Bln, Handstellbock, </t>
  </si>
  <si>
    <t>Sw 60.0404</t>
  </si>
  <si>
    <t>7326 024</t>
  </si>
  <si>
    <t>Schwellenlagereisen LSw 1500w</t>
  </si>
  <si>
    <t>mech. WA, Gleissperre</t>
  </si>
  <si>
    <t>Sw 60.0405</t>
  </si>
  <si>
    <t>7326 034</t>
  </si>
  <si>
    <t>S 7326.05</t>
  </si>
  <si>
    <t>Schwellenlagereisen LSw 1430 KS</t>
  </si>
  <si>
    <t>S-Bahn Hmb, el. Zprk bei Gestänge gl.S.</t>
  </si>
  <si>
    <t>Sw 60.0406</t>
  </si>
  <si>
    <t>Schwellenlagereisen LSw 1630 w</t>
  </si>
  <si>
    <t>verlängert Lagerung WA</t>
  </si>
  <si>
    <t>Sw 60.0407</t>
  </si>
  <si>
    <t>7326 033</t>
  </si>
  <si>
    <t>Schwellenlagereisen LSwi 1630 w</t>
  </si>
  <si>
    <t>S-Bahn Bln, WA</t>
  </si>
  <si>
    <t>Schwellenlagereisen LSw 1630-1 KS</t>
  </si>
  <si>
    <t>Sw 60.0408</t>
  </si>
  <si>
    <t>7350 042</t>
  </si>
  <si>
    <t>S 7350.01</t>
  </si>
  <si>
    <t>Schwellenlagereisen LSw 750-1 KS</t>
  </si>
  <si>
    <t>Rückfallweiche, ZPrK</t>
  </si>
  <si>
    <t>Sw 60.0409</t>
  </si>
  <si>
    <t>7350 035</t>
  </si>
  <si>
    <t>S 7350.04</t>
  </si>
  <si>
    <t>Schwellenlagereisen LSw 575 FF</t>
  </si>
  <si>
    <t>ZPrK geg. S.</t>
  </si>
  <si>
    <t>Sw 60.0410</t>
  </si>
  <si>
    <t>Schwellenlagereisen LSw 825-1 w !So!</t>
  </si>
  <si>
    <t>Weichenantrieb L700H, Tunnel Stuttgart</t>
  </si>
  <si>
    <t>Sw 60.0412</t>
  </si>
  <si>
    <t>Schwellenlagereisen LSw 1450-1 w</t>
  </si>
  <si>
    <t>Ortsbediente Weiche w</t>
  </si>
  <si>
    <t>Sw 60.0413</t>
  </si>
  <si>
    <t>Schwellenlagereisen LSw 1030 w</t>
  </si>
  <si>
    <t>Sw 60.0414</t>
  </si>
  <si>
    <t>Schwellenlagereisen LSw 1045 w</t>
  </si>
  <si>
    <t>verkürzte ZPrK-Lagerung</t>
  </si>
  <si>
    <t>Sw 60.0415</t>
  </si>
  <si>
    <t>Schwellenlagereisen LSw 1800 KS</t>
  </si>
  <si>
    <t>Zwischenriegel h=230, l=1800</t>
  </si>
  <si>
    <t>Sw 60.0499</t>
  </si>
  <si>
    <t>044 602</t>
  </si>
  <si>
    <t>S 401.06</t>
  </si>
  <si>
    <t>Schwellenlagereisen LSw 1800-1 KS</t>
  </si>
  <si>
    <t xml:space="preserve">mech. Weichenantrieb </t>
  </si>
  <si>
    <t>Sw 60.0500</t>
  </si>
  <si>
    <t>044 601</t>
  </si>
  <si>
    <t>Schwellenlagereisen LSw 1300-1 KS</t>
  </si>
  <si>
    <t>mech Weichenantrieb/Endriegel h=190</t>
  </si>
  <si>
    <t>Sw 60.0501</t>
  </si>
  <si>
    <t>044 667</t>
  </si>
  <si>
    <t>Schwellenlagereisen LSw 1300 KS</t>
  </si>
  <si>
    <t>Zwischenriegel h=230</t>
  </si>
  <si>
    <t>Sw 60.0502</t>
  </si>
  <si>
    <t>044 668</t>
  </si>
  <si>
    <t>Schwellenlagereisen LSwi 1300 KS</t>
  </si>
  <si>
    <t>S-Bahn Hmb, Stangenführung</t>
  </si>
  <si>
    <t>Schwellenlagereisen LSw 2100 KS</t>
  </si>
  <si>
    <t>Sw 60.0503</t>
  </si>
  <si>
    <t>113 601</t>
  </si>
  <si>
    <t>Schwellenlagereisen LSw 900-2 KS</t>
  </si>
  <si>
    <t>Winkelhebel, mech. ferngest.</t>
  </si>
  <si>
    <t>Sw 60.0504</t>
  </si>
  <si>
    <t>113 674</t>
  </si>
  <si>
    <t>Schwellenlagereisen LSw 1050-1 KS</t>
  </si>
  <si>
    <t xml:space="preserve">Stangenführung, mech. ferngst. </t>
  </si>
  <si>
    <t>Sw 60.0505</t>
  </si>
  <si>
    <t>113 831</t>
  </si>
  <si>
    <t>Schwellenlagereisen LSw 1850 KS</t>
  </si>
  <si>
    <t>mech Weichenantrieb/Zwischenriegel</t>
  </si>
  <si>
    <t>Sw 60.0506</t>
  </si>
  <si>
    <t>114 621</t>
  </si>
  <si>
    <t>Schwellenlagereisen LSw 1850-1 KS</t>
  </si>
  <si>
    <t>Sw 60.0507</t>
  </si>
  <si>
    <t>114 622</t>
  </si>
  <si>
    <t>Schwellenlagereisen LSw 1400 KS</t>
  </si>
  <si>
    <t>Handstellbock</t>
  </si>
  <si>
    <t>Sw 60.0508</t>
  </si>
  <si>
    <t>633 104</t>
  </si>
  <si>
    <t>S 633.02</t>
  </si>
  <si>
    <t>Schwellenlagereisen LSw 1520 KS</t>
  </si>
  <si>
    <t>Weichensignal</t>
  </si>
  <si>
    <t>Sw 60.0509</t>
  </si>
  <si>
    <t>633 122</t>
  </si>
  <si>
    <t>Schwellenlagereisen LSw 1300-3 w</t>
  </si>
  <si>
    <t>Endriegel (w)</t>
  </si>
  <si>
    <t>Sw 60.0510</t>
  </si>
  <si>
    <t>7326 020</t>
  </si>
  <si>
    <t>Schwellenlagereisen LSw 1125-1 w</t>
  </si>
  <si>
    <t>Stangenführg., mech. ferngest. (w)</t>
  </si>
  <si>
    <t>Sw 60.0511</t>
  </si>
  <si>
    <t>7326 021</t>
  </si>
  <si>
    <t>Schwellenlagereisen LSw 1300-2 w</t>
  </si>
  <si>
    <t>Zwischenriegel (w)</t>
  </si>
  <si>
    <t>Sw 60.0512</t>
  </si>
  <si>
    <t>7326 022</t>
  </si>
  <si>
    <t>Schwellenlagereisen  LSw 1895 w</t>
  </si>
  <si>
    <t>mech Weichenantrieb/Zwischenriegel (w)</t>
  </si>
  <si>
    <t>Sw 60.0513</t>
  </si>
  <si>
    <t>7326 027</t>
  </si>
  <si>
    <t>Schwellenlagereisen  LSw 1880 w</t>
  </si>
  <si>
    <t>mech Weichenantrieb/Endriegel (w)</t>
  </si>
  <si>
    <t>Sw 60.0514</t>
  </si>
  <si>
    <t>7326 028</t>
  </si>
  <si>
    <t>Schwellenlagereisen LSw 975-1 VS</t>
  </si>
  <si>
    <t>Sw 60.0515</t>
  </si>
  <si>
    <t>7327 030</t>
  </si>
  <si>
    <t>S 7327.06</t>
  </si>
  <si>
    <t>Schwellenlagereisen LSw 1155-2 VS</t>
  </si>
  <si>
    <t>Sw 60.0516</t>
  </si>
  <si>
    <t>7327 031</t>
  </si>
  <si>
    <t>Schwellenlagereisen LSw 1150-1 KS</t>
  </si>
  <si>
    <t>Sw 60.0517</t>
  </si>
  <si>
    <t>7310 054</t>
  </si>
  <si>
    <t>Schwellenlagereisen LSwi 1650 KS</t>
  </si>
  <si>
    <t>Bock, S-Bahn Bln</t>
  </si>
  <si>
    <t>SW 60.0518</t>
  </si>
  <si>
    <t>633 105</t>
  </si>
  <si>
    <t>Schwellenlagereisen LSw 1628 KS</t>
  </si>
  <si>
    <t>ersetzt durch LSw 1400 KS n. Sw 60.0508</t>
  </si>
  <si>
    <t>Sw 60.0519</t>
  </si>
  <si>
    <t>#</t>
  </si>
  <si>
    <t>119 035</t>
  </si>
  <si>
    <t>S 119.2</t>
  </si>
  <si>
    <t>Schwellenlagereisen LSw 1150-2 KS</t>
  </si>
  <si>
    <t>Bock auf Holzschwelle</t>
  </si>
  <si>
    <t>Sw 60.0520</t>
  </si>
  <si>
    <t>7310 055</t>
  </si>
  <si>
    <t>Schwellenlagereisen LSw 750-1KS</t>
  </si>
  <si>
    <t>Signalanordn. Bf Stralsund</t>
  </si>
  <si>
    <t>Sw 60.0521</t>
  </si>
  <si>
    <t>Schwellenlagereisen LSw 1300-4 KS</t>
  </si>
  <si>
    <t>Zwischenriegel h=255, l=1300</t>
  </si>
  <si>
    <t>Sw 60.0522</t>
  </si>
  <si>
    <t>Schwellenlagereisen LSwi 900-3 KS !So!</t>
  </si>
  <si>
    <t>Sw 5151.0503 S-Bln Alexanderpl. W701/703</t>
  </si>
  <si>
    <t>Sw 60.0523</t>
  </si>
  <si>
    <t>Schwellenlagereisen LSwi 700 KS !So!</t>
  </si>
  <si>
    <t>Sw 60.0524</t>
  </si>
  <si>
    <t>Schwellenlagereisen LSwi 1050-2 KS !So!</t>
  </si>
  <si>
    <t>Sw 60.0525</t>
  </si>
  <si>
    <t>Schwellenlagereisen LSwi 1300-5 KS !So!</t>
  </si>
  <si>
    <t>Sw 6101.0012 Seelze W368</t>
  </si>
  <si>
    <t>Sw 60.0526</t>
  </si>
  <si>
    <t>Schwellenlagereisen LSw 1285-1 VS</t>
  </si>
  <si>
    <t>Weichenantrieb rechtes Lagereisen (VS)</t>
  </si>
  <si>
    <t>Sw 60.0600</t>
  </si>
  <si>
    <t>7327 008</t>
  </si>
  <si>
    <t>S 7327.02</t>
  </si>
  <si>
    <t>Schwellenlagereisen LSw 1285-2 VS</t>
  </si>
  <si>
    <t>Weichenantrieb linkes Lagereisen (VS)</t>
  </si>
  <si>
    <t>7327 009</t>
  </si>
  <si>
    <t>Schwellenlagereisen LSw 1185-1 VS</t>
  </si>
  <si>
    <t>Winkelhebel rechtes Lagereisen (VS)</t>
  </si>
  <si>
    <t>Sw 60.0601</t>
  </si>
  <si>
    <t>7327 010</t>
  </si>
  <si>
    <t>Schwellenlagereisen LSw 1185-2 VS</t>
  </si>
  <si>
    <t>Winkelhebel linkes Lagereisen (VS)</t>
  </si>
  <si>
    <t>7327 011</t>
  </si>
  <si>
    <t>Schwellenlagereisen LSw 1380-1 VS</t>
  </si>
  <si>
    <t>Zprk gl.S. rechtes Lagereisen(VS)</t>
  </si>
  <si>
    <t>Sw 60.0602</t>
  </si>
  <si>
    <t>7327 022</t>
  </si>
  <si>
    <t>S 7327.04</t>
  </si>
  <si>
    <t> 1322907</t>
  </si>
  <si>
    <t>Schwellenlagereisen LSw 1380-2 VS</t>
  </si>
  <si>
    <t>Zprk gl.S. linkes Lagereisen(VS)</t>
  </si>
  <si>
    <t>7327 023</t>
  </si>
  <si>
    <t>Schwellenlagereisen LSw 880-1 VS</t>
  </si>
  <si>
    <t>Zprk geg.S. rechtes Lagereisen(VS)</t>
  </si>
  <si>
    <t>Sw 60.0603</t>
  </si>
  <si>
    <t>7327 024</t>
  </si>
  <si>
    <t>Schwellenlagereisen LSw 880-2 VS</t>
  </si>
  <si>
    <t>Zprk geg.S. linkes Lagereisen(VS)</t>
  </si>
  <si>
    <t>7327 025</t>
  </si>
  <si>
    <t>Endriegel rechtes Lagereisen(VS)</t>
  </si>
  <si>
    <t>Sw 60.0700</t>
  </si>
  <si>
    <t>Endriegel linkes Lagereisen(VS)</t>
  </si>
  <si>
    <t>Schwellenlagereisen LSw 1285-3 VS</t>
  </si>
  <si>
    <t>Zwischenriegel rechtes Lagereisen(VS)</t>
  </si>
  <si>
    <t>Sw 60.0701</t>
  </si>
  <si>
    <t>Schwellenlagereisen LSw 1285-4VS</t>
  </si>
  <si>
    <t>Zwischenriegel linkes Lagereisen(VS)</t>
  </si>
  <si>
    <t>Schwellenlagereisen LSw 800 FF</t>
  </si>
  <si>
    <t>Sw 60.3001</t>
  </si>
  <si>
    <t>Schwellenlagereisen LSw 1800-2</t>
  </si>
  <si>
    <t>Sw 60.3081</t>
  </si>
  <si>
    <t>Schwellenlagereisen LSw 1161 KsR</t>
  </si>
  <si>
    <t>Sw 60.5001</t>
  </si>
  <si>
    <t>S 7319.73 Bl.1</t>
  </si>
  <si>
    <t>Schwellenlagereisen LSw 1161 KsL</t>
  </si>
  <si>
    <t>Lagereisen LE 290</t>
  </si>
  <si>
    <t>Abdeckung el. WA an EH-fb</t>
  </si>
  <si>
    <t>Sw 61.0001</t>
  </si>
  <si>
    <t>045 026</t>
  </si>
  <si>
    <t>S 045.2</t>
  </si>
  <si>
    <t>Lagereisen LE 830</t>
  </si>
  <si>
    <t>el. Weichenantrieb ZV</t>
  </si>
  <si>
    <t>Sw 61.0002</t>
  </si>
  <si>
    <t>7310 474</t>
  </si>
  <si>
    <t>Lagereisen LEi 830</t>
  </si>
  <si>
    <t>el. Weichenantrieb ZV, S-Bahn</t>
  </si>
  <si>
    <t>Lagereisen LE 780</t>
  </si>
  <si>
    <t>Winkelhebel, Schwellenabst. 600</t>
  </si>
  <si>
    <t>Sw 61.0003</t>
  </si>
  <si>
    <t>113 534</t>
  </si>
  <si>
    <t>Lagereisen LEi 780</t>
  </si>
  <si>
    <t>Winkelhebel, Schwellenabst. 600, S-Bahn</t>
  </si>
  <si>
    <t>Lagereisen LE 830-1</t>
  </si>
  <si>
    <t>Winkelhebel, Schwellenabst. 650</t>
  </si>
  <si>
    <t>113 533</t>
  </si>
  <si>
    <t>Lagereisen LEi 830-1</t>
  </si>
  <si>
    <t>Winkelhebel, Schwellenabst. 650, S-Bahn</t>
  </si>
  <si>
    <t>Auflageplatte LE 830-2</t>
  </si>
  <si>
    <t>Sw 61.0004</t>
  </si>
  <si>
    <t>7310 475</t>
  </si>
  <si>
    <t>Auflageplatte LEi 830-2</t>
  </si>
  <si>
    <t>Lagereisen LE 830-3</t>
  </si>
  <si>
    <t>Zungenprüfkontakt</t>
  </si>
  <si>
    <t>Sw 61.0005</t>
  </si>
  <si>
    <t>7310 496</t>
  </si>
  <si>
    <t>Lagereisen LEi 830-3</t>
  </si>
  <si>
    <t>Zungenprüfkontakt, S-Bahn</t>
  </si>
  <si>
    <t>Lagereisen LE 831</t>
  </si>
  <si>
    <t>el. Weichenantrieb EKW/DKW 54-190</t>
  </si>
  <si>
    <t>Sw 61.0006</t>
  </si>
  <si>
    <t>7310 835</t>
  </si>
  <si>
    <t>Lagereisen LEi 831</t>
  </si>
  <si>
    <t>el. Weichenantrieb EKW/DKW 54-190 S-Bahn</t>
  </si>
  <si>
    <t>Lagereisen  LE 851</t>
  </si>
  <si>
    <t>Sw 61.0007</t>
  </si>
  <si>
    <t>7310 836</t>
  </si>
  <si>
    <t>Lagereisen  LEi 851</t>
  </si>
  <si>
    <t>Lagereisen LE 831-2</t>
  </si>
  <si>
    <t>el. Weichenantrieb EKW 54-190 nah</t>
  </si>
  <si>
    <t>Sw 61.0008</t>
  </si>
  <si>
    <t>7310 837</t>
  </si>
  <si>
    <t>Lagereisen LEi 831-2</t>
  </si>
  <si>
    <t>el. Weichenantrieb EKW 54-190 nah S-Bahn</t>
  </si>
  <si>
    <t>Auflageplatte LE 851-1</t>
  </si>
  <si>
    <t>Sw 61.0009</t>
  </si>
  <si>
    <t>7310 838</t>
  </si>
  <si>
    <t>Auflageplatte LEi 851-1</t>
  </si>
  <si>
    <t xml:space="preserve">Lagereisen </t>
  </si>
  <si>
    <t>Sw 61.0010</t>
  </si>
  <si>
    <t xml:space="preserve">045 027 </t>
  </si>
  <si>
    <t>Lagereisen LE 1450</t>
  </si>
  <si>
    <t>el. Weichenantrieb EH-fb</t>
  </si>
  <si>
    <t>Sw 61.0011</t>
  </si>
  <si>
    <t>7310 591</t>
  </si>
  <si>
    <t>S 7310.14</t>
  </si>
  <si>
    <t>Auflageplatte  LE 1450-1</t>
  </si>
  <si>
    <t>Sw 61.0012</t>
  </si>
  <si>
    <t>7310 703</t>
  </si>
  <si>
    <t>Lagereisen für Zungenprüfkontakt</t>
  </si>
  <si>
    <t>BV S-Bln-Karow W120</t>
  </si>
  <si>
    <t>Sw 61.0013</t>
  </si>
  <si>
    <t>Lagereisen LEi 830-5</t>
  </si>
  <si>
    <t>S-Bahn Hmb</t>
  </si>
  <si>
    <t>Sw 61.0014</t>
  </si>
  <si>
    <t>Teil 8</t>
  </si>
  <si>
    <t>Lagereisen LE 1690</t>
  </si>
  <si>
    <t>Weichensignal DKW 49-190</t>
  </si>
  <si>
    <t>Sw 61.0015</t>
  </si>
  <si>
    <t>Lagereisen LE 780-1</t>
  </si>
  <si>
    <t>Stellbock</t>
  </si>
  <si>
    <t>Sw 61.0016</t>
  </si>
  <si>
    <t>633 165</t>
  </si>
  <si>
    <t>S 633.07</t>
  </si>
  <si>
    <t>Lagereisen LEi 830-6</t>
  </si>
  <si>
    <t>S-Bahn vertiefte Lagerung</t>
  </si>
  <si>
    <t>Sw 61.0017</t>
  </si>
  <si>
    <t>Auflageplatte LEi 830-7</t>
  </si>
  <si>
    <t>Lagereisen LE 1435</t>
  </si>
  <si>
    <t>Schnellstläufer verkürzte Lagerung</t>
  </si>
  <si>
    <t>Sw 61.0018</t>
  </si>
  <si>
    <t>Auflageplatte LE 1435-1</t>
  </si>
  <si>
    <t>Sw 61.0019</t>
  </si>
  <si>
    <t>Lagerplatte LE 465</t>
  </si>
  <si>
    <t>ELP ggü. Seite Feste Fahrbahn (w)</t>
  </si>
  <si>
    <t>Sw 61.0020</t>
  </si>
  <si>
    <t>Lagereisen LE 831-3</t>
  </si>
  <si>
    <t>el. Weichenantrieb DKW 54-190 nah</t>
  </si>
  <si>
    <t>Sw 61.0021</t>
  </si>
  <si>
    <t>Lagereisen LE 851-2</t>
  </si>
  <si>
    <t>Sw 61.0022</t>
  </si>
  <si>
    <t>Lagereisen LE 1450-2 !So!</t>
  </si>
  <si>
    <t>Sw 61.0023</t>
  </si>
  <si>
    <t>Auflageplatte LE 1450-3 !So!</t>
  </si>
  <si>
    <t>Sw 61.0024</t>
  </si>
  <si>
    <t>Auflageplatte LeS 370-1R</t>
  </si>
  <si>
    <t>Verschlussschwelle, optim. Stellsystem</t>
  </si>
  <si>
    <t>Sw 61.0025</t>
  </si>
  <si>
    <t>Auflageplatte LeS 370-1L</t>
  </si>
  <si>
    <t>Lasche LE 455</t>
  </si>
  <si>
    <t>Flachkreuzung mit einem Antrieb (L700H)</t>
  </si>
  <si>
    <t>Sw 61.0026</t>
  </si>
  <si>
    <t>Lagereisen LE 850-2 !So!</t>
  </si>
  <si>
    <t>Sw 1351.0588, Heilbronn W607</t>
  </si>
  <si>
    <t>Sw 61.0027</t>
  </si>
  <si>
    <t>Lagerplatte f. Bock LE 250L !So!</t>
  </si>
  <si>
    <t>Weichensignal, Tunnel Stuttgart</t>
  </si>
  <si>
    <t>Sw 61.0028</t>
  </si>
  <si>
    <t>Lagerplatte f. Bock LE 250R !So!</t>
  </si>
  <si>
    <t>Lagereisen LE 1500 !So!</t>
  </si>
  <si>
    <t>Sw 1451.0580 Köln-Deutz W616</t>
  </si>
  <si>
    <t>Sw 61.0029</t>
  </si>
  <si>
    <t>Auflageplatte LE 1500-1 !So!</t>
  </si>
  <si>
    <t>Sw 61.0030</t>
  </si>
  <si>
    <t>Lagereisen LE 1435-k</t>
  </si>
  <si>
    <t>Sw 61.0031</t>
  </si>
  <si>
    <t>7310 420</t>
  </si>
  <si>
    <t>Auflageplatte LE 1435-k1</t>
  </si>
  <si>
    <t>Sw 61.0032</t>
  </si>
  <si>
    <t>7310 421</t>
  </si>
  <si>
    <t>Lagerplatte f. Bock LE 250-1L !So!</t>
  </si>
  <si>
    <t>Sw 61.0033</t>
  </si>
  <si>
    <t>Lagerplatte f. Bock LE 250-1R !So!</t>
  </si>
  <si>
    <t>Halteeisen LE 795</t>
  </si>
  <si>
    <t>Schwellenabstand = 650 mm</t>
  </si>
  <si>
    <t>Sw 61.0034</t>
  </si>
  <si>
    <t>Halteeisen LE 795-1</t>
  </si>
  <si>
    <t>einseitig gebohrt</t>
  </si>
  <si>
    <t>Lagereisen LE 1425</t>
  </si>
  <si>
    <t>Sw 61.0035</t>
  </si>
  <si>
    <t>Lagereisenlasche LEi 433</t>
  </si>
  <si>
    <t>Sw 61.0036</t>
  </si>
  <si>
    <t>113 626</t>
  </si>
  <si>
    <t>Lagereisen LEi 878</t>
  </si>
  <si>
    <t>Sw 61.0037</t>
  </si>
  <si>
    <t>113 627</t>
  </si>
  <si>
    <t>Lagereisen LEi 913</t>
  </si>
  <si>
    <t>113 628</t>
  </si>
  <si>
    <t>Lagereisen LEi 966</t>
  </si>
  <si>
    <t>113 629</t>
  </si>
  <si>
    <t>Lagereisen LEi 1690</t>
  </si>
  <si>
    <t>113 630</t>
  </si>
  <si>
    <t>Auflageplatte LE 680</t>
  </si>
  <si>
    <t>el. Weichenantrieb (VS)</t>
  </si>
  <si>
    <t>Sw 61.0100</t>
  </si>
  <si>
    <t>7327 007</t>
  </si>
  <si>
    <t>Auflageplatte LE 680-1</t>
  </si>
  <si>
    <t>Sw 61.0101</t>
  </si>
  <si>
    <t>7327 006</t>
  </si>
  <si>
    <t>Auflageplatte LE 950</t>
  </si>
  <si>
    <t>el. Weichenantrieb + Weichenignal (VS)</t>
  </si>
  <si>
    <t>Sw 61.0102</t>
  </si>
  <si>
    <t>7327 045</t>
  </si>
  <si>
    <t>Auflageplatte LE 535</t>
  </si>
  <si>
    <t>End-/Zwischenriegel (VS)</t>
  </si>
  <si>
    <t>Sw 61.0103</t>
  </si>
  <si>
    <t>7338 012</t>
  </si>
  <si>
    <t>S 7338.06</t>
  </si>
  <si>
    <t>Verbindungslasche LE 305 VS</t>
  </si>
  <si>
    <t>Zungenprüfkontakt (VS)</t>
  </si>
  <si>
    <t>Sw 61.0104</t>
  </si>
  <si>
    <t>7327 035</t>
  </si>
  <si>
    <t>Verbindungslasche LE 500 VS</t>
  </si>
  <si>
    <t>Zungenprüfkontakt/Tunnel (VS)</t>
  </si>
  <si>
    <t>Sw 61.0105</t>
  </si>
  <si>
    <t>Lagerplatte LE 830-4</t>
  </si>
  <si>
    <t>el. Weichenantrieb</t>
  </si>
  <si>
    <t>Sw 61.0200</t>
  </si>
  <si>
    <t>7315 052</t>
  </si>
  <si>
    <t>S 7315.00</t>
  </si>
  <si>
    <t>Auflageplatte LE 850</t>
  </si>
  <si>
    <t>Sw 61.0201</t>
  </si>
  <si>
    <t>7315 053</t>
  </si>
  <si>
    <t>Lagerung LE 515</t>
  </si>
  <si>
    <t>Sw 61.0300</t>
  </si>
  <si>
    <t>633 123</t>
  </si>
  <si>
    <t>Lagerung LE 600</t>
  </si>
  <si>
    <t>Sw 61.0301</t>
  </si>
  <si>
    <t>633 127</t>
  </si>
  <si>
    <t>Lagerung LE 330</t>
  </si>
  <si>
    <t>Sw 61.0302</t>
  </si>
  <si>
    <t>633 128</t>
  </si>
  <si>
    <t xml:space="preserve">Bockplatte LE 1050 </t>
  </si>
  <si>
    <t>Sw 61.0303</t>
  </si>
  <si>
    <t>633 155</t>
  </si>
  <si>
    <t>S 633.04</t>
  </si>
  <si>
    <t>Lagereisen LE 434</t>
  </si>
  <si>
    <t>Weichensignal (ortsgestellt 2 Riegel)</t>
  </si>
  <si>
    <t>Sw 61.0304</t>
  </si>
  <si>
    <t>Lagerplatte LE 800</t>
  </si>
  <si>
    <t>Riegelschlösser</t>
  </si>
  <si>
    <t>Sw 61.0305</t>
  </si>
  <si>
    <t>408 091</t>
  </si>
  <si>
    <t>S 408.3</t>
  </si>
  <si>
    <t>Signallagerung 710 (VS) kpl.</t>
  </si>
  <si>
    <t>Weichensignal, Verschlussschwelle</t>
  </si>
  <si>
    <t>Sw 61.0306</t>
  </si>
  <si>
    <t>7327 050</t>
  </si>
  <si>
    <t>S 7327.30</t>
  </si>
  <si>
    <t>Bocklager Teil 1 160x65x270</t>
  </si>
  <si>
    <t>Handstellbock, Gleissperre</t>
  </si>
  <si>
    <t>Sw 61.0307</t>
  </si>
  <si>
    <t>113 407</t>
  </si>
  <si>
    <t>S 113.20</t>
  </si>
  <si>
    <t>Bocklager Teil 2 160x65x270</t>
  </si>
  <si>
    <t>113 408</t>
  </si>
  <si>
    <t>Bocklager 160x65x200</t>
  </si>
  <si>
    <t>Sw 61.0308</t>
  </si>
  <si>
    <t>232 027</t>
  </si>
  <si>
    <t>S 232.2</t>
  </si>
  <si>
    <t>Lagerung LE 600-1</t>
  </si>
  <si>
    <t>Sw 61.0309</t>
  </si>
  <si>
    <t xml:space="preserve">Bocklager Teil 3 </t>
  </si>
  <si>
    <t>Sw 61.0310</t>
  </si>
  <si>
    <t>113 324</t>
  </si>
  <si>
    <t>S 113.16</t>
  </si>
  <si>
    <t>Bocklager Teil 4</t>
  </si>
  <si>
    <t>113 325</t>
  </si>
  <si>
    <t>Signallagerung 910 (VS) kpl.</t>
  </si>
  <si>
    <t>Sw 61.0311</t>
  </si>
  <si>
    <t>Lagereisen LE 1170</t>
  </si>
  <si>
    <t>Weichensignal, VS auß. Lichtraum</t>
  </si>
  <si>
    <t>Sw 61.0312</t>
  </si>
  <si>
    <t>Lagereisen LE 850-1</t>
  </si>
  <si>
    <t>Sw 61.0313</t>
  </si>
  <si>
    <t>Lagerung LE 330-1R</t>
  </si>
  <si>
    <t>Sw 61.0314</t>
  </si>
  <si>
    <t>Lagerung LE 330-1L</t>
  </si>
  <si>
    <t>Lagerung LE 950-1</t>
  </si>
  <si>
    <t>Sw 61.0315</t>
  </si>
  <si>
    <t>Bocklager</t>
  </si>
  <si>
    <t>Sw 61.0316</t>
  </si>
  <si>
    <t>7317 051</t>
  </si>
  <si>
    <t>Blech 50-A !So!</t>
  </si>
  <si>
    <t>Sw 61.0317</t>
  </si>
  <si>
    <t>Lagerplatte LE 930</t>
  </si>
  <si>
    <t>End-, Zwischenriegel</t>
  </si>
  <si>
    <t>Sw 61.0404</t>
  </si>
  <si>
    <t>040 116</t>
  </si>
  <si>
    <t>S 040.04</t>
  </si>
  <si>
    <t>Lagerungsstück (RüfW) LS 280</t>
  </si>
  <si>
    <t>Zungenpfüfkontakt RüfW</t>
  </si>
  <si>
    <t>Sw 61.0500</t>
  </si>
  <si>
    <t>7350 038</t>
  </si>
  <si>
    <t>Bockträger R  geschweißt</t>
  </si>
  <si>
    <t>Bockträger R (RüfW) kpl.</t>
  </si>
  <si>
    <t>Sw 61.0501</t>
  </si>
  <si>
    <t>Bockträger L  geschweißt</t>
  </si>
  <si>
    <t>Bockträger L (RüfW) kpl.</t>
  </si>
  <si>
    <t>Verschließplatte R</t>
  </si>
  <si>
    <t>Bockträger (RüfW)</t>
  </si>
  <si>
    <t>Sw 61.0502</t>
  </si>
  <si>
    <t>Verschließplatte L</t>
  </si>
  <si>
    <t>Sw 61.0503</t>
  </si>
  <si>
    <t>7350 022</t>
  </si>
  <si>
    <t>S 7350.03</t>
  </si>
  <si>
    <t>7350 023</t>
  </si>
  <si>
    <t>Träger für Riegelschloss</t>
  </si>
  <si>
    <t>ortsbediente Weiche VS</t>
  </si>
  <si>
    <t>Sw 61.0601</t>
  </si>
  <si>
    <t>Lagerplatte für Riegelschloss (MV)</t>
  </si>
  <si>
    <t>Sw 61.0602</t>
  </si>
  <si>
    <t>408 388</t>
  </si>
  <si>
    <t>S 408.28</t>
  </si>
  <si>
    <t>Lagereisen StrA !So!</t>
  </si>
  <si>
    <t>Sw 5751.0181 S-Bln-Westend Gl 247</t>
  </si>
  <si>
    <t>Sw 61.0700</t>
  </si>
  <si>
    <t>Antriebslagerung WA S700V kpl</t>
  </si>
  <si>
    <t>Sw 61.1000</t>
  </si>
  <si>
    <t>3426 100</t>
  </si>
  <si>
    <t>S 3426.01</t>
  </si>
  <si>
    <t>Antriebslagerung WA S700V kpl  !So!</t>
  </si>
  <si>
    <t>Weichenantrieb S700V in Gleismitte</t>
  </si>
  <si>
    <t>Sw 61.1001</t>
  </si>
  <si>
    <t>Lagerung ZPrK FF</t>
  </si>
  <si>
    <t>Zungenprüfkontakt, Feste Fahrbahn</t>
  </si>
  <si>
    <t>Sw 61.1500</t>
  </si>
  <si>
    <t>Lagereisen für ELP 319  FF</t>
  </si>
  <si>
    <t>Sw 61.1501</t>
  </si>
  <si>
    <t>Lagereisen für ELP 319</t>
  </si>
  <si>
    <t>Sw 61.1502</t>
  </si>
  <si>
    <t xml:space="preserve">Lagereisen LE 780-2 </t>
  </si>
  <si>
    <t>Sw 61.3081</t>
  </si>
  <si>
    <t xml:space="preserve">Lagereisen LE 780-3 </t>
  </si>
  <si>
    <t>Lagereisen LE 780-4</t>
  </si>
  <si>
    <t>Höhenausgleich 15-1 LE</t>
  </si>
  <si>
    <t xml:space="preserve">Lagereisen LE 830-5 </t>
  </si>
  <si>
    <t>Sw 61.3082</t>
  </si>
  <si>
    <t>Lagereisen LE 830-6</t>
  </si>
  <si>
    <t>Tragblech Tr-Bl-580</t>
  </si>
  <si>
    <t>opt. Stellsystem</t>
  </si>
  <si>
    <t>Sw 61.5001</t>
  </si>
  <si>
    <t>S 7319.73 Bl.3</t>
  </si>
  <si>
    <t>Tragblech Tr-Bl-591</t>
  </si>
  <si>
    <t>Tragblech Tr-Bl-600</t>
  </si>
  <si>
    <t>Tragblech Tr-Bl-620</t>
  </si>
  <si>
    <t>Tragblech Tr-Bl-660</t>
  </si>
  <si>
    <t>Tragblech Tr-Bl-670</t>
  </si>
  <si>
    <t>Tragblech Tr-Bl-680</t>
  </si>
  <si>
    <t>Tragplatte Tr-Pl-600 R</t>
  </si>
  <si>
    <t>Sw 61.5002</t>
  </si>
  <si>
    <t>S 7319.73 Bl.2</t>
  </si>
  <si>
    <t>Tragplatte Tr-Pl-600 L</t>
  </si>
  <si>
    <t>Tragplatte Tr-Pl-660 R</t>
  </si>
  <si>
    <t>Tragplatte Tr-Pl-660 L</t>
  </si>
  <si>
    <t>Tragplatte Tr-Pl-670 R</t>
  </si>
  <si>
    <t>Tragplatte Tr-Pl-670 L</t>
  </si>
  <si>
    <t>Tragplatte Tr-Pl-680 R</t>
  </si>
  <si>
    <t>Tragplatte Tr-Pl-680 L</t>
  </si>
  <si>
    <t>Trageisen f. Zungenprüfer TR-Zpr</t>
  </si>
  <si>
    <t>Sw 61.5101</t>
  </si>
  <si>
    <t>S 7319.62 Bl.2</t>
  </si>
  <si>
    <t>Signalbockbefestigung SboB OSS</t>
  </si>
  <si>
    <t>Sw 61.5604</t>
  </si>
  <si>
    <t>7319 138</t>
  </si>
  <si>
    <t>S 7319.67 Bl.1</t>
  </si>
  <si>
    <t>Winkelhebel mit Schutzkasten WH 220</t>
  </si>
  <si>
    <t>Doppelgest. schmierungsfrei, SpV, geg.S</t>
  </si>
  <si>
    <t>Sw 65.0100</t>
  </si>
  <si>
    <t>113 488</t>
  </si>
  <si>
    <t>S 113.24</t>
  </si>
  <si>
    <t>Winkelhebel mit Schutzkasten WH 220R</t>
  </si>
  <si>
    <t>Doppelgest. schmierungsfrei, SpV, gl.S.</t>
  </si>
  <si>
    <t>Sw 65.0101</t>
  </si>
  <si>
    <t>113 491V</t>
  </si>
  <si>
    <t>S 117.04</t>
  </si>
  <si>
    <t>113 491</t>
  </si>
  <si>
    <t>Winkelhebel mit Schutzkasten WH 220L</t>
  </si>
  <si>
    <t>Sw 65.0102</t>
  </si>
  <si>
    <t>113 492V</t>
  </si>
  <si>
    <t>113 492</t>
  </si>
  <si>
    <t>Winkelhebel mit Schutzkasten WH 220R-1</t>
  </si>
  <si>
    <t>Doppelgest. schmierungsfrei, EH-fb</t>
  </si>
  <si>
    <t>Sw 65.0103</t>
  </si>
  <si>
    <t>113 740</t>
  </si>
  <si>
    <t>S 113.30</t>
  </si>
  <si>
    <t>Winkelhebel mit Schutzkasten WH 220L-1</t>
  </si>
  <si>
    <t>Sw 65.0104</t>
  </si>
  <si>
    <t>113 741</t>
  </si>
  <si>
    <t>Winkelhebel mit Schutzkasten WH 180</t>
  </si>
  <si>
    <t>Doppelgest. Schmierungsfrei</t>
  </si>
  <si>
    <t>Sw 65.0105</t>
  </si>
  <si>
    <t>113 760</t>
  </si>
  <si>
    <t>S 113.32</t>
  </si>
  <si>
    <t>Doppelgestänge</t>
  </si>
  <si>
    <t>Winkelhebel mit Schutzkasten WH 180-1</t>
  </si>
  <si>
    <t>Sw 65.0106</t>
  </si>
  <si>
    <t>113 487</t>
  </si>
  <si>
    <t>Winkelhebel mit Schutzkasten WH 150</t>
  </si>
  <si>
    <t>Sw 65.0107</t>
  </si>
  <si>
    <t>113 490</t>
  </si>
  <si>
    <t>Winkelhebel mit Schutzkasten WH 150-1</t>
  </si>
  <si>
    <t>Sw 65.0108</t>
  </si>
  <si>
    <t>113 761</t>
  </si>
  <si>
    <t>Winkelhebel mit Schutzkasten WH 125</t>
  </si>
  <si>
    <t>Sw 65.0109</t>
  </si>
  <si>
    <t>113 489</t>
  </si>
  <si>
    <t>Winkelhebel mit Schutzkasten WH 125-1</t>
  </si>
  <si>
    <t>Sw 65.0110</t>
  </si>
  <si>
    <t>113 765</t>
  </si>
  <si>
    <t>Winkelhebel mit Schutzkasten WH 125-2</t>
  </si>
  <si>
    <t>Sw 65.0111</t>
  </si>
  <si>
    <t>113 762</t>
  </si>
  <si>
    <t>Winkelhebel mit Schutzkasten WH 105</t>
  </si>
  <si>
    <t>Sw 65.0112</t>
  </si>
  <si>
    <t>113 800</t>
  </si>
  <si>
    <t>Winkelhebel mit Schutzkasten WH 105-1</t>
  </si>
  <si>
    <t>Sw 65.0113</t>
  </si>
  <si>
    <t>113 475</t>
  </si>
  <si>
    <t>Winkelhebel mit Schutzkasten WH 100</t>
  </si>
  <si>
    <t>Sw 65.0114</t>
  </si>
  <si>
    <t>T 7</t>
  </si>
  <si>
    <t>6201/2032 Bl.44</t>
  </si>
  <si>
    <t>Winkelhebel mit Schutzkasten WH 130</t>
  </si>
  <si>
    <t>Sw 65.0115</t>
  </si>
  <si>
    <t>113 507</t>
  </si>
  <si>
    <t>S 113.58</t>
  </si>
  <si>
    <t>Winkelhebel mit Schutzkasten WH 130-1</t>
  </si>
  <si>
    <t>Sw 65.0116</t>
  </si>
  <si>
    <t>113 486</t>
  </si>
  <si>
    <t>Winkelhebel m. Schutzk. WH 220L-2 !So!</t>
  </si>
  <si>
    <t>Sw 1351.0588, Heilbronn W 607</t>
  </si>
  <si>
    <t>Sw 65.0117</t>
  </si>
  <si>
    <t>Winkelhebel m. Schutzk. WH 220R-2 !So!</t>
  </si>
  <si>
    <t>Sw 1351.0590, Heilbronn W 615</t>
  </si>
  <si>
    <t>Sw 65.0118</t>
  </si>
  <si>
    <t>Winkelhebel mit Schutzkasten WH 220R VS</t>
  </si>
  <si>
    <t>Sw 65.0130</t>
  </si>
  <si>
    <t>7327 029</t>
  </si>
  <si>
    <t>S 7327.05</t>
  </si>
  <si>
    <t>Winkelhebel mit Schutzkast. WH 220L VS</t>
  </si>
  <si>
    <t>Sw 65.0131</t>
  </si>
  <si>
    <t>7327 037</t>
  </si>
  <si>
    <t>Winkelhebel mit Schutzkast. WH 220R VS-1</t>
  </si>
  <si>
    <t>Sw 65.0132</t>
  </si>
  <si>
    <t>7327 036</t>
  </si>
  <si>
    <t>Winkelhebel mit Schutzkast. WH 220L VS-1</t>
  </si>
  <si>
    <t>Sw 65.0133</t>
  </si>
  <si>
    <t>7327 028</t>
  </si>
  <si>
    <t>Winkelhebel mit Schutzkasten WH 180 VS</t>
  </si>
  <si>
    <t>Doppelgest. Schmierungsfrei (VS)</t>
  </si>
  <si>
    <t>Sw 65.0134</t>
  </si>
  <si>
    <t>7327 039</t>
  </si>
  <si>
    <t>Winkelhebel mit Schutzkasten WH 150 VS</t>
  </si>
  <si>
    <t>Sw 65.0135</t>
  </si>
  <si>
    <t>7327 026</t>
  </si>
  <si>
    <t>Winkelhebel mit Schutzkasten WH 125 VS</t>
  </si>
  <si>
    <t>Sw 65.0136</t>
  </si>
  <si>
    <t>7327 027</t>
  </si>
  <si>
    <t>Winkelhebel mit Schutzkasten WH 105 VS</t>
  </si>
  <si>
    <t>Sw 65.0137</t>
  </si>
  <si>
    <t>7327 038</t>
  </si>
  <si>
    <t>Winkelhebel mit Schutzkasten WH 150 VS-1</t>
  </si>
  <si>
    <t>Weichensignal außerhalb Lichtraum</t>
  </si>
  <si>
    <t>Sw 65.0138</t>
  </si>
  <si>
    <t>Winkelhebel mit Schutzkasten WH 125 VS-1</t>
  </si>
  <si>
    <t>Sw 65.0139</t>
  </si>
  <si>
    <t>Winkelhebel mit Schutzkasten WH 125 VS-2</t>
  </si>
  <si>
    <t>Sw 65.0140</t>
  </si>
  <si>
    <t>Winkelhebel mit Schutzkasten WH 105 VS-1</t>
  </si>
  <si>
    <t>Sw 65.0141</t>
  </si>
  <si>
    <t>Winkelhebel mit Schutzkasten WH 100 VS-1</t>
  </si>
  <si>
    <t>Doppelgest. EH-fb</t>
  </si>
  <si>
    <t>Sw 65.0142</t>
  </si>
  <si>
    <t>Winkelhebel mit Schutzkasten WH 130 VS</t>
  </si>
  <si>
    <t>Sw 65.0143</t>
  </si>
  <si>
    <t>Winkelhebel m. Schutzk. WH 220L-3 !So!</t>
  </si>
  <si>
    <t>Sw 5151.0503, Bln-Alexanderplatz W 703</t>
  </si>
  <si>
    <t>Sw 65.0144</t>
  </si>
  <si>
    <t>Winkelhebel m. Schutzk. WH 220R-3 !So!</t>
  </si>
  <si>
    <t>Sw 5151.0503, Bln-Alexanderplatz W 701</t>
  </si>
  <si>
    <t>Sw 65.0145</t>
  </si>
  <si>
    <t>Winkelhebel m. Schutzk. WH 220R-4</t>
  </si>
  <si>
    <t>Sw 65.0146</t>
  </si>
  <si>
    <t>Winkelhebel m. Schutzk. WH 220L-4</t>
  </si>
  <si>
    <t>Winkelhebel m. Schutzk. WH 220R-5</t>
  </si>
  <si>
    <t>Doppelgest. schmierfrei, SpV, S-Hmb</t>
  </si>
  <si>
    <t>Sw 65.0147</t>
  </si>
  <si>
    <t>Winkelhebel m. Schutzk. WH 220L-5</t>
  </si>
  <si>
    <t>Sw 65.0148</t>
  </si>
  <si>
    <t>Winkelhebel m Schutzkast. WH 125 VS-FA-L</t>
  </si>
  <si>
    <t>Doppelgest. Federausgleich Ü-links</t>
  </si>
  <si>
    <t>Sw 65.0170</t>
  </si>
  <si>
    <t>Winkelhebel m Schutzkast. WH 125 VS-FA-R</t>
  </si>
  <si>
    <t>Doppelgest. Federausgleich Ü-rechts</t>
  </si>
  <si>
    <t>Sw 65.0171</t>
  </si>
  <si>
    <t>Winkelhebel mit Schutzkasten WH 125 FA-L</t>
  </si>
  <si>
    <t>Sw 65.0173</t>
  </si>
  <si>
    <t>Winkelhebel mit Schutzkasten WH 125 FA-R</t>
  </si>
  <si>
    <t>Sw 65.0174</t>
  </si>
  <si>
    <t>Winkelhebel mit Schutzkasten WH 150m</t>
  </si>
  <si>
    <t>Einfachgest. Schmierfrei, mech ferngest.</t>
  </si>
  <si>
    <t>Sw 65.0200</t>
  </si>
  <si>
    <t>113 349</t>
  </si>
  <si>
    <t>S 113.18</t>
  </si>
  <si>
    <t>Einfachgestänge</t>
  </si>
  <si>
    <t>Winkelhebel mit Schutzkasten WH 125m</t>
  </si>
  <si>
    <t>Sw 65.0201</t>
  </si>
  <si>
    <t>113 348</t>
  </si>
  <si>
    <t>Winkelhebel mit Schutzkasten WH 150FA</t>
  </si>
  <si>
    <t>Einfachgest. Schmierungsfrei, Federausgl</t>
  </si>
  <si>
    <t>Sw 65.0202</t>
  </si>
  <si>
    <t>113 356</t>
  </si>
  <si>
    <t>S 113.17</t>
  </si>
  <si>
    <t>Winkelhebel mit Schutzkasten WH 125FA</t>
  </si>
  <si>
    <t>Sw 65.0203</t>
  </si>
  <si>
    <t>113 355</t>
  </si>
  <si>
    <t>Winkelhebel mit Schutzkasten WH 125Rm-1</t>
  </si>
  <si>
    <t>Einfachgest. Schmierfrei, el. gest. S49</t>
  </si>
  <si>
    <t>Sw 65.0204</t>
  </si>
  <si>
    <t>113 822</t>
  </si>
  <si>
    <t>S 113.40</t>
  </si>
  <si>
    <t>Winkelhebel mit Schutzkasten WH 125Rm-2</t>
  </si>
  <si>
    <t>Sw 65.0205</t>
  </si>
  <si>
    <t>113 823</t>
  </si>
  <si>
    <t>Winkelhebel mit Schutzkasten WH 125Lm-1</t>
  </si>
  <si>
    <t>Sw 65.0206</t>
  </si>
  <si>
    <t>113 821</t>
  </si>
  <si>
    <t>Winkelhebel mit Schutzkasten WH 125Lm-2</t>
  </si>
  <si>
    <t>Sw 65.0207</t>
  </si>
  <si>
    <t>113 820</t>
  </si>
  <si>
    <t>Winkelhebel mit Schutzkasten WH 220m</t>
  </si>
  <si>
    <t>Einfachgest. Schmierungsfrei, W-Sig</t>
  </si>
  <si>
    <t>Sw 65.0208</t>
  </si>
  <si>
    <t>113 480</t>
  </si>
  <si>
    <t>S 113.23</t>
  </si>
  <si>
    <t>Winkelhebel mit Schutzkasten WH 220m-1</t>
  </si>
  <si>
    <t>Einfachgest. Schmierfrei, Schnellläufer</t>
  </si>
  <si>
    <t>Sw 65.0209</t>
  </si>
  <si>
    <t>Winkelhebel mit Schutzkasten WH SpV</t>
  </si>
  <si>
    <t>Einfachgest. Schmierungsfrei, Gleismitte</t>
  </si>
  <si>
    <t>Sw 65.0210</t>
  </si>
  <si>
    <t>113 636</t>
  </si>
  <si>
    <t>S 113.66</t>
  </si>
  <si>
    <t>Winkelhebel mit Schutzkasten WH MV</t>
  </si>
  <si>
    <t>Sw 65.0211</t>
  </si>
  <si>
    <t>S 113.67</t>
  </si>
  <si>
    <t>Winkelhebel mit Schutzkasten WH SpV-1</t>
  </si>
  <si>
    <t>Sw 65.0212</t>
  </si>
  <si>
    <t>113 943</t>
  </si>
  <si>
    <t>S 113.47</t>
  </si>
  <si>
    <t>Winkelhebel mit Schutzkasten WH BV</t>
  </si>
  <si>
    <t>Sw 65.0213</t>
  </si>
  <si>
    <t>113 944</t>
  </si>
  <si>
    <t xml:space="preserve">Winkelhebel mit Schutzkasten WH Sig </t>
  </si>
  <si>
    <t>Sw 65.0214</t>
  </si>
  <si>
    <t>Winkelhebel mit Schutzkasten WH Sig 1</t>
  </si>
  <si>
    <t>Signalanordn. Bf Stralsund, W72</t>
  </si>
  <si>
    <t>Sw 65.0215</t>
  </si>
  <si>
    <t>Winkelhebel mit Schutzkasten WH 125m-3</t>
  </si>
  <si>
    <t>W-Sig DKW 49-190 ortsgestellt</t>
  </si>
  <si>
    <t>Sw 65.0216</t>
  </si>
  <si>
    <t>Winkelhebel mit Schutzkasten WH 125Rm</t>
  </si>
  <si>
    <t>Sw 65.0217</t>
  </si>
  <si>
    <t>113 370</t>
  </si>
  <si>
    <t>Winkelhebel mit Schutzkasten WH 125Lm</t>
  </si>
  <si>
    <t>Sw 65.0218</t>
  </si>
  <si>
    <t>113 368</t>
  </si>
  <si>
    <t>Winkelhebel mit Schutzkasten WH 150Rm</t>
  </si>
  <si>
    <t>Sw 65.0219</t>
  </si>
  <si>
    <t>113 371</t>
  </si>
  <si>
    <t>Winkelhebel mit Schutzkasten WH 150Lm</t>
  </si>
  <si>
    <t>Sw 65.0220</t>
  </si>
  <si>
    <t>113 369</t>
  </si>
  <si>
    <t xml:space="preserve">Winkelhebel mit Schutzkasten WHh SpV </t>
  </si>
  <si>
    <t>Einfachgest. , Gleismitte, auf Holzschw.</t>
  </si>
  <si>
    <t>Sw 65.0221</t>
  </si>
  <si>
    <t>Winkelhebel mit Schutzkasten WHh MV</t>
  </si>
  <si>
    <t>Sw 65.0222</t>
  </si>
  <si>
    <t>Winkelhebel mit Schutzkasten WH 125L-EH</t>
  </si>
  <si>
    <t>EH 60-500 fb, Tunnel Stuttgart</t>
  </si>
  <si>
    <t>Sw 65.0223</t>
  </si>
  <si>
    <t>Winkelhebel mit Schutzkasten WH 125R-EH</t>
  </si>
  <si>
    <t>Winkelhebel m Schutzkasten WH 125-1L-EH</t>
  </si>
  <si>
    <t>Sw 65.0224</t>
  </si>
  <si>
    <t>Winkelhebel m Schutzkasten WH 125-1R-EH</t>
  </si>
  <si>
    <t>Winkelhebel mit Schutzkasten WH 150-2</t>
  </si>
  <si>
    <t>Sw 65.0225</t>
  </si>
  <si>
    <t>114 510</t>
  </si>
  <si>
    <t>S 114.18</t>
  </si>
  <si>
    <t>Winkelhebel m Schutzkasten WH 150-4</t>
  </si>
  <si>
    <t>Signalanordnung DKW Schnellläufer</t>
  </si>
  <si>
    <t>Sw 65.0226</t>
  </si>
  <si>
    <t>Winkelhebel m Schutzkasten WH Sig 2 !So!</t>
  </si>
  <si>
    <t>Signalanordnung Bf Gremberg W463</t>
  </si>
  <si>
    <t>Sw 65.0227</t>
  </si>
  <si>
    <t>Winkelhebel m Schutzkast. WH 220m-2 !So!</t>
  </si>
  <si>
    <t>Sw 1441.0580 Baalberge W24</t>
  </si>
  <si>
    <t>Sw 65.0228</t>
  </si>
  <si>
    <t>Winkelhebel mit Schutzkasten WHh BV</t>
  </si>
  <si>
    <t>Sw 65.0229</t>
  </si>
  <si>
    <t>Übertragungshebel WHÜ 100</t>
  </si>
  <si>
    <t>Doppelgest. Schmierungsfrei, Rohteil</t>
  </si>
  <si>
    <t>Sw 65.1010</t>
  </si>
  <si>
    <t>T 15</t>
  </si>
  <si>
    <t>6201/2032 Bl. 44</t>
  </si>
  <si>
    <t>Übertragungshebel WHÜ 105</t>
  </si>
  <si>
    <t>113 697</t>
  </si>
  <si>
    <t>Übertragungshebel WHÜ 125</t>
  </si>
  <si>
    <t>113 493</t>
  </si>
  <si>
    <t>Übertragungshebel WHÜ 130</t>
  </si>
  <si>
    <t>117 057</t>
  </si>
  <si>
    <t>Übertragungshebel WHÜ 150</t>
  </si>
  <si>
    <t>113 693</t>
  </si>
  <si>
    <t>Übertragungshebel WHÜ 180</t>
  </si>
  <si>
    <t>113 694</t>
  </si>
  <si>
    <t>Übertragungshebel WHÜ 220</t>
  </si>
  <si>
    <t>113 393</t>
  </si>
  <si>
    <t>Übertragungshebel WHÜ 100 kpl</t>
  </si>
  <si>
    <t>Sw 65.1011</t>
  </si>
  <si>
    <t>Übertragungshebel WHÜ 105 kpl</t>
  </si>
  <si>
    <t>117 049</t>
  </si>
  <si>
    <t>S 117.03</t>
  </si>
  <si>
    <t>Übertragungshebel WHÜ 125 kpl</t>
  </si>
  <si>
    <t>117 048</t>
  </si>
  <si>
    <t>Übertragungshebel WHÜ 130 kpl</t>
  </si>
  <si>
    <t>117 047</t>
  </si>
  <si>
    <t>113 695</t>
  </si>
  <si>
    <t>Übertragungshebel WHÜ 150 kpl</t>
  </si>
  <si>
    <t>117 046</t>
  </si>
  <si>
    <t>Übertragungshebel WHÜ 180 kpl</t>
  </si>
  <si>
    <t>117 045</t>
  </si>
  <si>
    <t>Übertragungshebel WHÜ 220 kpl</t>
  </si>
  <si>
    <t>117 044</t>
  </si>
  <si>
    <t xml:space="preserve">Übertragungshebel WHÜ 100VS </t>
  </si>
  <si>
    <t>Sw 65.1012</t>
  </si>
  <si>
    <t xml:space="preserve">Übertragungshebel WHÜ 105VS </t>
  </si>
  <si>
    <t xml:space="preserve">Übertragungshebel WHÜ 125VS </t>
  </si>
  <si>
    <t xml:space="preserve">Übertragungshebel WHÜ 130VS </t>
  </si>
  <si>
    <t xml:space="preserve">Übertragungshebel WHÜ 150VS </t>
  </si>
  <si>
    <t>Übertragungshebel WHÜ 100VS kpl</t>
  </si>
  <si>
    <t>Sw 65.1013</t>
  </si>
  <si>
    <t>Übertragungshebel WHÜ 105VS kpl</t>
  </si>
  <si>
    <t>Übertragungshebel WHÜ 125VS kpl</t>
  </si>
  <si>
    <t>Übertragungshebel WHÜ 130VS kpl</t>
  </si>
  <si>
    <t>Übertragungshebel WHÜ 100-1</t>
  </si>
  <si>
    <t>Doppelgest. HRS/EVZ, Rohteil</t>
  </si>
  <si>
    <t>Sw 65.1014</t>
  </si>
  <si>
    <t>Übertragungshebel WHÜ 140-1</t>
  </si>
  <si>
    <t>Übertragungshebel WHÜ 150-1</t>
  </si>
  <si>
    <t>Übertragungshebel WHÜ 165-1</t>
  </si>
  <si>
    <t>Übertragungshebel WHÜ 175</t>
  </si>
  <si>
    <t>Doppelgest. Ausgleich Stellwegsverlust</t>
  </si>
  <si>
    <t>Sw 65.1015</t>
  </si>
  <si>
    <t>Doppelgest. HRS/EVZ, komplett</t>
  </si>
  <si>
    <t>Sw 65.1016</t>
  </si>
  <si>
    <t>Übertragungshebel WHÜ 220/125m kpl</t>
  </si>
  <si>
    <t>Einfachgest. Schmierungsfrei</t>
  </si>
  <si>
    <t>Sw 65.1020</t>
  </si>
  <si>
    <t>113 351</t>
  </si>
  <si>
    <t>Übertragungshebel WHÜ 220/125m</t>
  </si>
  <si>
    <t>Rohteil zu Sw 65.1020</t>
  </si>
  <si>
    <t>Sw 65.1021</t>
  </si>
  <si>
    <t>113 331</t>
  </si>
  <si>
    <t>Übertragungshebel WHÜ 220/150m kpl</t>
  </si>
  <si>
    <t>Sw 65.1022</t>
  </si>
  <si>
    <t>113 354</t>
  </si>
  <si>
    <t>Übertragungshebel WHÜ 220/150m</t>
  </si>
  <si>
    <t>Rohteil zu Sw 65.1022</t>
  </si>
  <si>
    <t>Sw 65.1023</t>
  </si>
  <si>
    <t>113 352</t>
  </si>
  <si>
    <t>Übertragungshebel WHÜ 220/125FA kpl</t>
  </si>
  <si>
    <t>Sw 65.1024</t>
  </si>
  <si>
    <t>113 350</t>
  </si>
  <si>
    <t>Übertragungshebel WHÜ 150FA kpl</t>
  </si>
  <si>
    <t>Sw 65.1025</t>
  </si>
  <si>
    <t>113 353</t>
  </si>
  <si>
    <t>Übertragungshebel WHÜ 220/125Lm kpl</t>
  </si>
  <si>
    <t>Sw 65.1026</t>
  </si>
  <si>
    <t>113 824</t>
  </si>
  <si>
    <t>Übertragungshebel WHÜ 220/125Rm kpl</t>
  </si>
  <si>
    <t>Sw 65.1027</t>
  </si>
  <si>
    <t>113 825</t>
  </si>
  <si>
    <t xml:space="preserve">Übertragungshebel WHÜ 220/125Lm </t>
  </si>
  <si>
    <t>Sw 65.1028</t>
  </si>
  <si>
    <t xml:space="preserve">Übertragungshebel WHÜ 220/125Rm </t>
  </si>
  <si>
    <t>Sw 65.1029</t>
  </si>
  <si>
    <t>Übertragungshebel WHÜ 220/220m kpl</t>
  </si>
  <si>
    <t>Sw 65.1030</t>
  </si>
  <si>
    <t>113 485</t>
  </si>
  <si>
    <t xml:space="preserve">Übertragungshebel WHÜ 220/220m </t>
  </si>
  <si>
    <t>Rohteil zu Sw 65.1030</t>
  </si>
  <si>
    <t>Sw 65.1031</t>
  </si>
  <si>
    <t>Übertragungshebel WHÜ 220/125-1m kpl</t>
  </si>
  <si>
    <t>Sw 65.1032</t>
  </si>
  <si>
    <t>113 948</t>
  </si>
  <si>
    <t>S 113.43</t>
  </si>
  <si>
    <t>Übertragungshebel WHÜ 220/125-1m</t>
  </si>
  <si>
    <t>Rohteil zu Sw 65.1032</t>
  </si>
  <si>
    <t>Sw 65.1033</t>
  </si>
  <si>
    <t>Übertragungshebel WHÜ 220/150-1m kpl</t>
  </si>
  <si>
    <t>Sw 65.1034</t>
  </si>
  <si>
    <t>113 600</t>
  </si>
  <si>
    <t>Übertragungshebel WHÜ 220/150-1m</t>
  </si>
  <si>
    <t>Rohteil zu Sw 65.1034</t>
  </si>
  <si>
    <t>Sw 65.1035</t>
  </si>
  <si>
    <t>Übertragungshebel WHÜ 220/220P</t>
  </si>
  <si>
    <t>Rohteil</t>
  </si>
  <si>
    <t>Sw 65.1036</t>
  </si>
  <si>
    <t>114 617</t>
  </si>
  <si>
    <t xml:space="preserve">Übertragungshebel WHÜ 220/125-2 kpl </t>
  </si>
  <si>
    <t>Sw 65.1037</t>
  </si>
  <si>
    <t>113 372</t>
  </si>
  <si>
    <t>S 113.19</t>
  </si>
  <si>
    <t>Übertragungshebel WHÜ 220/125-2</t>
  </si>
  <si>
    <t>Rohteil zu Sw 65.1037</t>
  </si>
  <si>
    <t>Sw 65.1038</t>
  </si>
  <si>
    <t xml:space="preserve">Übertragungshebel WHÜ 220/150-2 kpl </t>
  </si>
  <si>
    <t>Sw 65.1039</t>
  </si>
  <si>
    <t>113 373</t>
  </si>
  <si>
    <t>Übertragungshebel WHÜ 220/150-2</t>
  </si>
  <si>
    <t>Rohteil zu Sw 65.1039</t>
  </si>
  <si>
    <t>Sw 65.1040</t>
  </si>
  <si>
    <t>Übertragungshebel WHÜ 220/125Rm-1 kpl</t>
  </si>
  <si>
    <t>Winkelhebel EH 60-500 fb</t>
  </si>
  <si>
    <t>Sw 65.1041</t>
  </si>
  <si>
    <t>Übertragungshebel WHÜ 220/150-3 kpl.</t>
  </si>
  <si>
    <t>Winkelhebel WH 150-2</t>
  </si>
  <si>
    <t>Sw 65.1042</t>
  </si>
  <si>
    <t>Übertragungshebel WHÜ 220/125Rm-2 kpl</t>
  </si>
  <si>
    <t>Sw 65.1043</t>
  </si>
  <si>
    <t>Übertragungshebel WHÜ 220/150-3 kpl</t>
  </si>
  <si>
    <t>Sw 65.1044</t>
  </si>
  <si>
    <t>Übertragungshebel WHÜ 220/150-4 kpl</t>
  </si>
  <si>
    <t>Winkelhebel WH 150-4</t>
  </si>
  <si>
    <t>Sw 65.1045</t>
  </si>
  <si>
    <t>Übertragungshebel WHÜ 220/220a</t>
  </si>
  <si>
    <t>Winkelhebel mech. WA</t>
  </si>
  <si>
    <t>Sw 65.1046</t>
  </si>
  <si>
    <t>118 205</t>
  </si>
  <si>
    <t>S 118.03</t>
  </si>
  <si>
    <t>Übertragungshebel WHÜ 450/220</t>
  </si>
  <si>
    <t>Sw 65.1050</t>
  </si>
  <si>
    <t>110 101</t>
  </si>
  <si>
    <t>Übertragungshebel WHÜ 450/220-Z</t>
  </si>
  <si>
    <t>Sw 65.1051</t>
  </si>
  <si>
    <t>Pos 01</t>
  </si>
  <si>
    <t>Übertragungshebel WHÜ 450/220-ZP</t>
  </si>
  <si>
    <t>Sw 65.1052</t>
  </si>
  <si>
    <t>046 203</t>
  </si>
  <si>
    <t>Übertragungshebel WHÜ 125 FA-L</t>
  </si>
  <si>
    <t>Doppelgest. Schmierfrei, Federausgleich</t>
  </si>
  <si>
    <t>Sw 65.1070</t>
  </si>
  <si>
    <t>Übertragungshebel WHÜ 125  FA-R</t>
  </si>
  <si>
    <t>Sw 65.1071</t>
  </si>
  <si>
    <t xml:space="preserve">Kastenhalter </t>
  </si>
  <si>
    <t>Lagerplatte WHL</t>
  </si>
  <si>
    <t>Sw 65.1100</t>
  </si>
  <si>
    <t>110 206</t>
  </si>
  <si>
    <t>Lagerplatte WHL 1R</t>
  </si>
  <si>
    <t>Winkelhebel, Doppelgestänge</t>
  </si>
  <si>
    <t>Sw 65.1101</t>
  </si>
  <si>
    <t>113 598</t>
  </si>
  <si>
    <t>S 113.33</t>
  </si>
  <si>
    <t>Lagerplatte WHL 1L</t>
  </si>
  <si>
    <t>113 599</t>
  </si>
  <si>
    <t>Grundplatten f. WHL 1 L/R</t>
  </si>
  <si>
    <t>Lagerplatten WHL 1 L/R</t>
  </si>
  <si>
    <t>Sw 65.1102</t>
  </si>
  <si>
    <t>Lagerlatte WHL 2</t>
  </si>
  <si>
    <t>Sw 65.1103</t>
  </si>
  <si>
    <t>113 516</t>
  </si>
  <si>
    <t>Grundplatte f. WHL 2</t>
  </si>
  <si>
    <t>Lagerplatte WHL 2</t>
  </si>
  <si>
    <t>Sw 65.1104</t>
  </si>
  <si>
    <t>Lagerlatte WHL 3</t>
  </si>
  <si>
    <t>Sw 65.1105</t>
  </si>
  <si>
    <t>113 758</t>
  </si>
  <si>
    <t>S 113.31</t>
  </si>
  <si>
    <t>Grundplatte f. WHL 3</t>
  </si>
  <si>
    <t>Lagerplatte WHL 3</t>
  </si>
  <si>
    <t>Sw 65.1106</t>
  </si>
  <si>
    <t>Lagerlatte WHL 4</t>
  </si>
  <si>
    <t>Sw 65.1107</t>
  </si>
  <si>
    <t>113 763</t>
  </si>
  <si>
    <t>Grundplatte f. WHL 4</t>
  </si>
  <si>
    <t>Lagerplatte WHL 4</t>
  </si>
  <si>
    <t>Sw 65.1108</t>
  </si>
  <si>
    <t>Lagerlatte WHL 5</t>
  </si>
  <si>
    <t>Sw 65.1109</t>
  </si>
  <si>
    <t>113 514</t>
  </si>
  <si>
    <t>Grundplatte f. WHL 5</t>
  </si>
  <si>
    <t>Lagerplatte WHL 5</t>
  </si>
  <si>
    <t>Sw 65.1110</t>
  </si>
  <si>
    <t>Lagerlatte WHL 6</t>
  </si>
  <si>
    <t>Sw 65.1111</t>
  </si>
  <si>
    <t>113 766</t>
  </si>
  <si>
    <t>Grundplatte f. WHL 6</t>
  </si>
  <si>
    <t>Lagerplatte WHL 6</t>
  </si>
  <si>
    <t>Sw 65.1112</t>
  </si>
  <si>
    <t>Lagerlatte WHL 7</t>
  </si>
  <si>
    <t>Sw 65.1113</t>
  </si>
  <si>
    <t>Lagerplatte WHL Sig 2</t>
  </si>
  <si>
    <t>Winkelhebel WH Sig 2</t>
  </si>
  <si>
    <t>Sw 65.1116</t>
  </si>
  <si>
    <t>Lagerplatte WHL 26</t>
  </si>
  <si>
    <t>Winkelhebel 125m-3</t>
  </si>
  <si>
    <t>Sw 65.1117</t>
  </si>
  <si>
    <t>Grundplatte WHL 27</t>
  </si>
  <si>
    <t>Sw 65.1118</t>
  </si>
  <si>
    <t>Kastenhalter</t>
  </si>
  <si>
    <t>Sw 65.1119</t>
  </si>
  <si>
    <t>113 969</t>
  </si>
  <si>
    <t>S 113.46</t>
  </si>
  <si>
    <t>Lagerplatte WHL 1m</t>
  </si>
  <si>
    <t>Winkelhebel, Einfachgestänge</t>
  </si>
  <si>
    <t>Sw 65.1120</t>
  </si>
  <si>
    <t>114 614</t>
  </si>
  <si>
    <t>Grundplatte f. WHL 1m</t>
  </si>
  <si>
    <t>Sw 65.1121</t>
  </si>
  <si>
    <t>Lagerplatte WHL 2m</t>
  </si>
  <si>
    <t>Sw 65.1122</t>
  </si>
  <si>
    <t>113 335</t>
  </si>
  <si>
    <t>S 113.22</t>
  </si>
  <si>
    <t>Grundplatte f. WHL 2m</t>
  </si>
  <si>
    <t>Sw 65.1123</t>
  </si>
  <si>
    <t>Lagerplatte WHL 3m</t>
  </si>
  <si>
    <t>Sw 65.1124</t>
  </si>
  <si>
    <t>113 826</t>
  </si>
  <si>
    <t>Grundplatte f. WHL 3m</t>
  </si>
  <si>
    <t>Sw 65.1125</t>
  </si>
  <si>
    <t>Lagerplatte WHL 4m</t>
  </si>
  <si>
    <t>Sw 65.1126</t>
  </si>
  <si>
    <t>113 828</t>
  </si>
  <si>
    <t>Grundplatte f. WHL 4m</t>
  </si>
  <si>
    <t>Sw 65.1127</t>
  </si>
  <si>
    <t>Lagerplatte WHL 5m</t>
  </si>
  <si>
    <t>Sw 65.1128</t>
  </si>
  <si>
    <t>113 481</t>
  </si>
  <si>
    <t>Grundplatte WHL 5m</t>
  </si>
  <si>
    <t>Sw 65.1129</t>
  </si>
  <si>
    <t>113 482</t>
  </si>
  <si>
    <t>Lagerplatte WHL 6m</t>
  </si>
  <si>
    <t>Sw 65.1130</t>
  </si>
  <si>
    <t>113 478</t>
  </si>
  <si>
    <t>Grundplatte WHL 6m</t>
  </si>
  <si>
    <t>Sw 65.1131</t>
  </si>
  <si>
    <t>113 479</t>
  </si>
  <si>
    <t>Lagerplatte WHL 8</t>
  </si>
  <si>
    <t>Winkelhebel, Einfachgestänge/Gleismitte</t>
  </si>
  <si>
    <t>Sw 65.1132</t>
  </si>
  <si>
    <t>113 067</t>
  </si>
  <si>
    <t>S 113.69</t>
  </si>
  <si>
    <t>Lagerplatte WHL 9</t>
  </si>
  <si>
    <t>Sw 65.1133</t>
  </si>
  <si>
    <t>113 068</t>
  </si>
  <si>
    <t>Lagerplatte WHL 10</t>
  </si>
  <si>
    <t>Sw 65.1134</t>
  </si>
  <si>
    <t>113 069</t>
  </si>
  <si>
    <t>S 113.68</t>
  </si>
  <si>
    <t>Lagerplatte WHL 11</t>
  </si>
  <si>
    <t>Sw 65.1135</t>
  </si>
  <si>
    <t>113 070</t>
  </si>
  <si>
    <t>Lagerplatte WHL 12</t>
  </si>
  <si>
    <t>Sw 65.1136</t>
  </si>
  <si>
    <t>113 965</t>
  </si>
  <si>
    <t>Lagerplatte WHL 13</t>
  </si>
  <si>
    <t>Sw 65.1137</t>
  </si>
  <si>
    <t>113 967</t>
  </si>
  <si>
    <t>Lagerplatte WHL 14</t>
  </si>
  <si>
    <t>Sw 65.1138</t>
  </si>
  <si>
    <t>113 966</t>
  </si>
  <si>
    <t>Lagerplatte WHL 15</t>
  </si>
  <si>
    <t>Sw 65.1139</t>
  </si>
  <si>
    <t>113 968</t>
  </si>
  <si>
    <t>Lagerplatte WHL 16</t>
  </si>
  <si>
    <t>Sw 65.1140</t>
  </si>
  <si>
    <t>Sw 65.1141</t>
  </si>
  <si>
    <t>Lagerplatte ZmPL 1</t>
  </si>
  <si>
    <t>Zungenmittelprüfer</t>
  </si>
  <si>
    <t>Sw 65.1142</t>
  </si>
  <si>
    <t>114 615</t>
  </si>
  <si>
    <t>Grundplatte ZmPL 1</t>
  </si>
  <si>
    <t>Lagerplatte f Zungenmittelprüfer</t>
  </si>
  <si>
    <t>Sw 65.1143</t>
  </si>
  <si>
    <t>Lagerplatte WHL 17</t>
  </si>
  <si>
    <t>Sw 65.1144</t>
  </si>
  <si>
    <t>113 367</t>
  </si>
  <si>
    <t>Grundplatte WHL 17</t>
  </si>
  <si>
    <t>Lagerplatte WHL 17 f Rückfallweiche</t>
  </si>
  <si>
    <t>Sw 65.1145</t>
  </si>
  <si>
    <t>Lagerplatte WHL 18m</t>
  </si>
  <si>
    <t>Sw 65.1146</t>
  </si>
  <si>
    <t>118 203</t>
  </si>
  <si>
    <t>S 118.02</t>
  </si>
  <si>
    <t>Grundplatte WHL 18m</t>
  </si>
  <si>
    <t>Lagerplatte WHL 18m f mech. WA</t>
  </si>
  <si>
    <t>Sw 65.1147</t>
  </si>
  <si>
    <t>Lagerplatte WHL 19m</t>
  </si>
  <si>
    <t>Sw 65.1148</t>
  </si>
  <si>
    <t>118 201</t>
  </si>
  <si>
    <t>Grundplatte WHL 19m</t>
  </si>
  <si>
    <t>Lagerplatte WHL 19m f mech. WA</t>
  </si>
  <si>
    <t>Sw 65.1149</t>
  </si>
  <si>
    <t>Lagerplatte WHL 1VS</t>
  </si>
  <si>
    <t>Winkelhebel, Doppelgestänge (VS)</t>
  </si>
  <si>
    <t>Sw 65.1150</t>
  </si>
  <si>
    <t>7327 018</t>
  </si>
  <si>
    <t>Grundplatte f. WHL 1VS</t>
  </si>
  <si>
    <t>Sw 65.1151</t>
  </si>
  <si>
    <t>Lagerplatte WHL 2VS</t>
  </si>
  <si>
    <t>Sw 65.1152</t>
  </si>
  <si>
    <t>7327 019</t>
  </si>
  <si>
    <t>Grundplatte f. WHL 2VS</t>
  </si>
  <si>
    <t>Sw 65.1153</t>
  </si>
  <si>
    <t>Lagerplatte WHL 3VS</t>
  </si>
  <si>
    <t>Sw 65.1154</t>
  </si>
  <si>
    <t>7327 020</t>
  </si>
  <si>
    <t>Grundplatte f. WHL 3VS</t>
  </si>
  <si>
    <t>Sw 65.1155</t>
  </si>
  <si>
    <t>Lagerplatte WHL 4VS</t>
  </si>
  <si>
    <t>Sw 65.1156</t>
  </si>
  <si>
    <t>7327 021</t>
  </si>
  <si>
    <t>Grundplatte f. WHL 4VS</t>
  </si>
  <si>
    <t>Sw 65.1157</t>
  </si>
  <si>
    <t>Lagerplatte WHL 8h</t>
  </si>
  <si>
    <t>Winkelhebel, Einfachgest./Gleismitte H</t>
  </si>
  <si>
    <t>Sw 65.1158</t>
  </si>
  <si>
    <t>Lagerplatte WHL 9h</t>
  </si>
  <si>
    <t>Sw 65.1159</t>
  </si>
  <si>
    <t>Grundplatte 1 und 2 WH/WA</t>
  </si>
  <si>
    <t>Lagerplatte 1 WH/WA</t>
  </si>
  <si>
    <t>Sw 65.1160</t>
  </si>
  <si>
    <t>WH -Signal f DKW 54-190  S-Bahn</t>
  </si>
  <si>
    <t>Sw 65.1161</t>
  </si>
  <si>
    <t>Lagerplatte 2 WH/WA</t>
  </si>
  <si>
    <t>Sw 65.1162</t>
  </si>
  <si>
    <t>Lagerplatte WHL 5 VS</t>
  </si>
  <si>
    <t>WH Weichensignal außerhalb Lichtraum</t>
  </si>
  <si>
    <t>Sw 65.1163</t>
  </si>
  <si>
    <t>Grundplatte für WHL 5 VS</t>
  </si>
  <si>
    <t>Sw 65.1164</t>
  </si>
  <si>
    <t>Lagerplatte WHL 6 VS</t>
  </si>
  <si>
    <t>Sw 65.1165</t>
  </si>
  <si>
    <t>Grundplatte für WHL 6 VS</t>
  </si>
  <si>
    <t>Sw 65.1166</t>
  </si>
  <si>
    <t>Lagerplatte WHL 7 VS</t>
  </si>
  <si>
    <t>Sw 65.1167</t>
  </si>
  <si>
    <t>Grundplatte für WHL 7 VS</t>
  </si>
  <si>
    <t>Sw 65.1168</t>
  </si>
  <si>
    <t>Lagerplatte WHL 20m</t>
  </si>
  <si>
    <t>Sw 65.1170</t>
  </si>
  <si>
    <t>110 114</t>
  </si>
  <si>
    <t>Grundplatte für WHL 20m</t>
  </si>
  <si>
    <t>Sw 65.1171</t>
  </si>
  <si>
    <t>Lagerplatte WHL 21m</t>
  </si>
  <si>
    <t>Sw 65.1172</t>
  </si>
  <si>
    <t>110 204</t>
  </si>
  <si>
    <t>Grundplatte für WHL 21m</t>
  </si>
  <si>
    <t>Sw 65.1173</t>
  </si>
  <si>
    <t>Lagerplatte WHL 22L</t>
  </si>
  <si>
    <t>Sw 65.1180</t>
  </si>
  <si>
    <t>Lagerplatte WHL 22R</t>
  </si>
  <si>
    <t>Lagerplatte WHL 23</t>
  </si>
  <si>
    <t>Sw 65.1181</t>
  </si>
  <si>
    <t>Lagerplatte WHL 24L</t>
  </si>
  <si>
    <t>Sw 65.1182</t>
  </si>
  <si>
    <t>Lagerplatte WHL 24R</t>
  </si>
  <si>
    <t>Lagerplatte WHL 25L</t>
  </si>
  <si>
    <t>Sw 65.1183</t>
  </si>
  <si>
    <t>Lagerplatte WHL 25R</t>
  </si>
  <si>
    <t>Bleche für Lagerplatten WHL 22-25</t>
  </si>
  <si>
    <t>Sw 65.1184</t>
  </si>
  <si>
    <t>Lagerplatte WHL 28</t>
  </si>
  <si>
    <t>Sw 65.1185</t>
  </si>
  <si>
    <t>7321 062</t>
  </si>
  <si>
    <t>S 7321.01</t>
  </si>
  <si>
    <t>Grundplatte f WHL 28</t>
  </si>
  <si>
    <t>Sw 65.1186</t>
  </si>
  <si>
    <t>Lagerplatte WHL 29</t>
  </si>
  <si>
    <t>Sw 65.1187</t>
  </si>
  <si>
    <t>Grundplatte f WHL 29</t>
  </si>
  <si>
    <t>Sw 65.1188</t>
  </si>
  <si>
    <t>Lagerplatte WHL 27</t>
  </si>
  <si>
    <t>Flachkreuzung mit einem Antrieb (S700)</t>
  </si>
  <si>
    <t>Sw 65.1189</t>
  </si>
  <si>
    <t>Lagerplatte WHL 30</t>
  </si>
  <si>
    <t>Winkelhebel WH 220-4R/L</t>
  </si>
  <si>
    <t>Sw 65.1190</t>
  </si>
  <si>
    <t>Grundplatte f WHL 30</t>
  </si>
  <si>
    <t>Sw 65.1191</t>
  </si>
  <si>
    <t>Lagerplatte WHL 22m !So!</t>
  </si>
  <si>
    <t>Winkelhebel WH 220m-2 !So!</t>
  </si>
  <si>
    <t>Sw 65.1192</t>
  </si>
  <si>
    <t>Grundplatte f WHL 22m</t>
  </si>
  <si>
    <t>Lagerplatte WHL 22m</t>
  </si>
  <si>
    <t>Sw 65.1193</t>
  </si>
  <si>
    <t>Lagerplatte WHL 31</t>
  </si>
  <si>
    <t>Sw 1551.002 Flachkreuzung, ein Antrieb</t>
  </si>
  <si>
    <t>Sw 65.1194</t>
  </si>
  <si>
    <t>Grundplatte f WHL 31</t>
  </si>
  <si>
    <t>Sw 65.1195</t>
  </si>
  <si>
    <t>Lagerplatte WHL 32</t>
  </si>
  <si>
    <t>Sw 1563.0002/-3 Flachkreuzung, ein Antr.</t>
  </si>
  <si>
    <t>Sw 65.1196</t>
  </si>
  <si>
    <t>Grundplatte f WHL 32</t>
  </si>
  <si>
    <t>Sw 65.1197</t>
  </si>
  <si>
    <t>Schutzkasten Lagerplatte kpl. !So!</t>
  </si>
  <si>
    <t>Bln-Karow W120</t>
  </si>
  <si>
    <t>Sw 65.1198</t>
  </si>
  <si>
    <t>T22</t>
  </si>
  <si>
    <t>Schutzkasten f.Winkelhebel WHK 7</t>
  </si>
  <si>
    <t>Sw 65.1199</t>
  </si>
  <si>
    <t>Schutzkasten f.Winkelhebel WHK 1</t>
  </si>
  <si>
    <t>Sw 65.1200</t>
  </si>
  <si>
    <t>113 494</t>
  </si>
  <si>
    <t>S 113.25</t>
  </si>
  <si>
    <t>Schutzkasten f.Winkelhebel WHK 2</t>
  </si>
  <si>
    <t>Sw 65.1201</t>
  </si>
  <si>
    <t>113 499</t>
  </si>
  <si>
    <t>Schutzkasten f.Winkelhebel WHK 3</t>
  </si>
  <si>
    <t>Sw 65.1202</t>
  </si>
  <si>
    <t>113 502</t>
  </si>
  <si>
    <t>Schutzkasten f.Winkelhebel WHK 4</t>
  </si>
  <si>
    <t>Sw 65.1203</t>
  </si>
  <si>
    <t>113 805</t>
  </si>
  <si>
    <t>Schutzkasten f.Winkelhebel WHK 5</t>
  </si>
  <si>
    <t>Sw 65.1204</t>
  </si>
  <si>
    <t>113 749</t>
  </si>
  <si>
    <t>Schutzkasten f.Winkelhebel WHK 6</t>
  </si>
  <si>
    <t>Sw 65.1205</t>
  </si>
  <si>
    <t>113 744</t>
  </si>
  <si>
    <t>Schutzkasten f.Winkelhebel WHK 1m</t>
  </si>
  <si>
    <t>Sw 65.1206</t>
  </si>
  <si>
    <t>113 832</t>
  </si>
  <si>
    <t>S 113.36</t>
  </si>
  <si>
    <t>Schutzkasten f.Winkelhebel WHK 2m</t>
  </si>
  <si>
    <t>Sw 65.1207</t>
  </si>
  <si>
    <t>113 835</t>
  </si>
  <si>
    <t>Schutzkasten f.Winkelhebel WHK 3m</t>
  </si>
  <si>
    <t>Sw 65.1208</t>
  </si>
  <si>
    <t>Schutzkasten f.Winkelhebel WHK 4m</t>
  </si>
  <si>
    <t>Sw 65.1209</t>
  </si>
  <si>
    <t>Schutzkasten f.Winkelhebel WHK 5m</t>
  </si>
  <si>
    <t>Sw 65.1210</t>
  </si>
  <si>
    <t>615 350</t>
  </si>
  <si>
    <t>S 615.04</t>
  </si>
  <si>
    <t>Sw 65.1211</t>
  </si>
  <si>
    <t>113 074</t>
  </si>
  <si>
    <t>S 113.71</t>
  </si>
  <si>
    <t>Schutzkasten f.Winkelhebel WHK 8</t>
  </si>
  <si>
    <t>Sw 65.1212</t>
  </si>
  <si>
    <t>113 076</t>
  </si>
  <si>
    <t>S 113.72</t>
  </si>
  <si>
    <t>Schutzkasten f.Winkelhebel WHK 9</t>
  </si>
  <si>
    <t>Sw 65.1213</t>
  </si>
  <si>
    <t>113 954</t>
  </si>
  <si>
    <t>S 113.44</t>
  </si>
  <si>
    <t>Schutzkasten f.Winkelhebel WHK 10</t>
  </si>
  <si>
    <t>Sw 65.1214</t>
  </si>
  <si>
    <t>113 953</t>
  </si>
  <si>
    <t>Schutzkasten f.Winkelhebel WHK11</t>
  </si>
  <si>
    <t>Sw 65.1215</t>
  </si>
  <si>
    <t>Schutzkasten f.Winkelhebel WHK11a</t>
  </si>
  <si>
    <t>Sw 65.1216</t>
  </si>
  <si>
    <t>Schutzkasten f.Winkelhebel WHK12m</t>
  </si>
  <si>
    <t>Sw 65.1217</t>
  </si>
  <si>
    <t>Schutzkasten f.Winkelhebel WHK13</t>
  </si>
  <si>
    <t>Sw 65.1218</t>
  </si>
  <si>
    <t>Schutzkasten f.Winkelhebel WHK14m</t>
  </si>
  <si>
    <t>Sw 65.1219</t>
  </si>
  <si>
    <t>Schutzkasten f.Winkelhebel WHK15</t>
  </si>
  <si>
    <t>Sw 65.1220</t>
  </si>
  <si>
    <t>Schutzkasten f.Winkelhebel WHK16R</t>
  </si>
  <si>
    <t>Sw 65.1221</t>
  </si>
  <si>
    <t>Schutzkasten f.Winkelhebel WHK16L</t>
  </si>
  <si>
    <t>Schutzkasten f.Winkelhebel WHK17</t>
  </si>
  <si>
    <t>WH 220L-3, Doppelgestänge</t>
  </si>
  <si>
    <t>Sw 65.1222</t>
  </si>
  <si>
    <t>Schutzkasten f.Winkelhebel WHK18</t>
  </si>
  <si>
    <t>WH 220R-3, Doppelgestänge</t>
  </si>
  <si>
    <t>Sw 65.1223</t>
  </si>
  <si>
    <t>Grundplatte f.Lagerplatte 125FA</t>
  </si>
  <si>
    <t>WH 125 FA VS</t>
  </si>
  <si>
    <t>Sw 65.1224</t>
  </si>
  <si>
    <t>Lagerplatte WH 125FA</t>
  </si>
  <si>
    <t>Sw 65.1225</t>
  </si>
  <si>
    <t>Schutzkasten WHK f.Winkelhebel 125FA</t>
  </si>
  <si>
    <t>Winkelhebel m Federausgleich</t>
  </si>
  <si>
    <t>Sw 65.1226</t>
  </si>
  <si>
    <t>WH 125 FA w</t>
  </si>
  <si>
    <t>Sw 65.1227</t>
  </si>
  <si>
    <t>Lagerplatte 125FA</t>
  </si>
  <si>
    <t>Sw 65.1228</t>
  </si>
  <si>
    <t>Schutzkasten f.Winkelhebel WHK19m !So!</t>
  </si>
  <si>
    <t>Sw 1551.0002 Sonderkonstr. Leiferde</t>
  </si>
  <si>
    <t>Sw 65.1229</t>
  </si>
  <si>
    <t>Schutzkasten WHK Am</t>
  </si>
  <si>
    <t>Sw 65.1250</t>
  </si>
  <si>
    <t>Schutzkasten WHK Bm</t>
  </si>
  <si>
    <t>Sw 65.1251</t>
  </si>
  <si>
    <t>Schutzkasten WHK Cm</t>
  </si>
  <si>
    <t>Sw 65.1252</t>
  </si>
  <si>
    <t>Schutzkasten WHK Dm</t>
  </si>
  <si>
    <t>Sw 65.1253</t>
  </si>
  <si>
    <t>Schutzkasten WHK Gm</t>
  </si>
  <si>
    <t>Sw 65.1254</t>
  </si>
  <si>
    <t>Schutzkasten WHK Hm</t>
  </si>
  <si>
    <t>Sw 65.1255</t>
  </si>
  <si>
    <t>Schutzkasten WHK Jm</t>
  </si>
  <si>
    <t>Sw 65.1256</t>
  </si>
  <si>
    <t>Schutzkasten WHK Km</t>
  </si>
  <si>
    <t>Sw 65.1257</t>
  </si>
  <si>
    <t>Schutzkasten WHK K A-1m</t>
  </si>
  <si>
    <t>Sw 65.1258</t>
  </si>
  <si>
    <t>Schutzkasten WHK K B-1m</t>
  </si>
  <si>
    <t>Sw 65.1259</t>
  </si>
  <si>
    <t>Schutzkasten WHK K C-1m</t>
  </si>
  <si>
    <t>Sw 65.1260</t>
  </si>
  <si>
    <t>Schutzkasten WHK K D-1m</t>
  </si>
  <si>
    <t>Sw 65.1261</t>
  </si>
  <si>
    <t>Kastenwand f.Winkelhebel WHW 1m</t>
  </si>
  <si>
    <t>Sw 65.1300</t>
  </si>
  <si>
    <t>113 340</t>
  </si>
  <si>
    <t>Kastenwand f.Winkelhebel WHW 2m</t>
  </si>
  <si>
    <t>113 342</t>
  </si>
  <si>
    <t>Kastenwand f.Winkelhebel WHW 3m</t>
  </si>
  <si>
    <t>Sw 65.1301</t>
  </si>
  <si>
    <t>113 341</t>
  </si>
  <si>
    <t>Kastenwand f.Winkelhebel WHW 24</t>
  </si>
  <si>
    <t>Sw 65.1302</t>
  </si>
  <si>
    <t>113 495</t>
  </si>
  <si>
    <t>Kastenwand f.Winkelhebel WHW 25</t>
  </si>
  <si>
    <t>113 500</t>
  </si>
  <si>
    <t>Kastenwand f.Winkelhebel WHW 1</t>
  </si>
  <si>
    <t>Sw 65.1303</t>
  </si>
  <si>
    <t>113 497</t>
  </si>
  <si>
    <t>Kastenwand f.Winkelhebel WHW 2</t>
  </si>
  <si>
    <t>113 501</t>
  </si>
  <si>
    <t>Kastenwand f.Winkelhebel WHW 3</t>
  </si>
  <si>
    <t>Sw 65.1304</t>
  </si>
  <si>
    <t>113 503</t>
  </si>
  <si>
    <t>Kastenwand f.Winkelhebel WHW 4</t>
  </si>
  <si>
    <t>113 505</t>
  </si>
  <si>
    <t>Kastenwand f.Winkelhebel WHW 11</t>
  </si>
  <si>
    <t>Sw 65.1305</t>
  </si>
  <si>
    <t>113 745</t>
  </si>
  <si>
    <t>Kastenwand f.Winkelhebel WHW 12</t>
  </si>
  <si>
    <t>113 750</t>
  </si>
  <si>
    <t>Kastenwand f.Winkelhebel WHW 5</t>
  </si>
  <si>
    <t>Sw 65.1306</t>
  </si>
  <si>
    <t>113 747</t>
  </si>
  <si>
    <t>Kastenwand f.Winkelhebel WHW 6</t>
  </si>
  <si>
    <t>113 751</t>
  </si>
  <si>
    <t>Kastenwand f.Winkelhebel WHW 8m</t>
  </si>
  <si>
    <t>Sw 65.1307</t>
  </si>
  <si>
    <t>615 204</t>
  </si>
  <si>
    <t>Kastenwand f.Winkelhebel WHW 9m</t>
  </si>
  <si>
    <t>615 205</t>
  </si>
  <si>
    <t>Kastenwand f.Winkelhebel WHW 7</t>
  </si>
  <si>
    <t>Sw 65.1308</t>
  </si>
  <si>
    <t>113 806</t>
  </si>
  <si>
    <t>Kastenwand f.Winkelhebel WHW 8</t>
  </si>
  <si>
    <t>113 808</t>
  </si>
  <si>
    <t>Kastenwand f.Winkelhebel WHW 10</t>
  </si>
  <si>
    <t>Sw 65.1309</t>
  </si>
  <si>
    <t>T 25</t>
  </si>
  <si>
    <t>Kastenwand f.Winkelhebel WHW 9</t>
  </si>
  <si>
    <t>T 23</t>
  </si>
  <si>
    <t>Kastenwand f.Winkelhebel WHW 10m</t>
  </si>
  <si>
    <t>Sw 65.1310</t>
  </si>
  <si>
    <t>113 833</t>
  </si>
  <si>
    <t>Kastenwand f.Winkelhebel WHW 11m</t>
  </si>
  <si>
    <t>113 836</t>
  </si>
  <si>
    <t>Kastenwand f.Winkelhebel WHW 12m</t>
  </si>
  <si>
    <t>Sw 65.1311</t>
  </si>
  <si>
    <t>113 834</t>
  </si>
  <si>
    <t>Kastenwand f.Winkelhebel WHW 13m</t>
  </si>
  <si>
    <t>113 837</t>
  </si>
  <si>
    <t>Kastenwand f.Winkelhebel WHW 14m</t>
  </si>
  <si>
    <t>Sw 65.1312</t>
  </si>
  <si>
    <t>113 390</t>
  </si>
  <si>
    <t>Kastenwand f.Winkelhebel WHW 15m</t>
  </si>
  <si>
    <t>114 392</t>
  </si>
  <si>
    <t>Kastenwand f.Winkelhebel WHW 17</t>
  </si>
  <si>
    <t>Sw 65.1314</t>
  </si>
  <si>
    <t>113 071</t>
  </si>
  <si>
    <t>Kastenwand f.Winkelhebel WHW 18</t>
  </si>
  <si>
    <t>Sw 65.1315</t>
  </si>
  <si>
    <t>Kastenwand f.Winkelhebel WHW 19</t>
  </si>
  <si>
    <t>Sw 65.1316</t>
  </si>
  <si>
    <t>113 075</t>
  </si>
  <si>
    <t>Kastenwand f.Winkelhebel WHW 20</t>
  </si>
  <si>
    <t>Sw 65.1317</t>
  </si>
  <si>
    <t>113 955</t>
  </si>
  <si>
    <t>Kastenwand f.Winkelhebel WHW 21</t>
  </si>
  <si>
    <t>Sw 65.1318</t>
  </si>
  <si>
    <t>113 956</t>
  </si>
  <si>
    <t>Kastenwand f.Winkelhebel WHW 22</t>
  </si>
  <si>
    <t>Sw 65.1319</t>
  </si>
  <si>
    <t>113 957</t>
  </si>
  <si>
    <t>Kastenwand f.Winkelhebel WHW 23</t>
  </si>
  <si>
    <t>Sw 65.1320</t>
  </si>
  <si>
    <t>113 958</t>
  </si>
  <si>
    <t>Sw 65.1321</t>
  </si>
  <si>
    <t>Kastenwand f.Winkelhebel WHW 25a</t>
  </si>
  <si>
    <t>Sw 65.1322</t>
  </si>
  <si>
    <t>Kastenwand f.Winkelhebel WHW 26</t>
  </si>
  <si>
    <t>Signalanordn. DKW</t>
  </si>
  <si>
    <t>Sw 65.1323</t>
  </si>
  <si>
    <t>Kastenwand f.Winkelhebel WHW 27</t>
  </si>
  <si>
    <t>Kastenwand f.Winkelhebel WHW 28</t>
  </si>
  <si>
    <t>Schutzkasten Zungenmittelprüfer</t>
  </si>
  <si>
    <t>Sw 65.1324</t>
  </si>
  <si>
    <t>Kastenwand f.Winkelhebel WHW 29</t>
  </si>
  <si>
    <t>Kastenwand f. mech. WA, WHW 30</t>
  </si>
  <si>
    <t>Schutzkasten f. mech. Weichenantrieb</t>
  </si>
  <si>
    <t>Sw 65.1325</t>
  </si>
  <si>
    <t>118 221</t>
  </si>
  <si>
    <t>Kastenwand f. mech. WA, WHW 31</t>
  </si>
  <si>
    <t>Sw 65.1326</t>
  </si>
  <si>
    <t>118 222</t>
  </si>
  <si>
    <t>Kastenwand f. mech. WA, WHW 32</t>
  </si>
  <si>
    <t>Sw 65.1327</t>
  </si>
  <si>
    <t>118 223</t>
  </si>
  <si>
    <t>Kastenwand f. mech. WA, WHW 33</t>
  </si>
  <si>
    <t>Sw 65.1328</t>
  </si>
  <si>
    <t>118 224</t>
  </si>
  <si>
    <t>Kastenwand f. mech. WA, WHW 34</t>
  </si>
  <si>
    <t>Sw 65.1329</t>
  </si>
  <si>
    <t>Kastenwand f. mech. WA, WHW 35</t>
  </si>
  <si>
    <t>Sw 65.1330</t>
  </si>
  <si>
    <t>Kastenwand f. mech. WA, WHW 36</t>
  </si>
  <si>
    <t>Sw 65.1331</t>
  </si>
  <si>
    <t>Kastenwand f. mech. WA, WHW 37</t>
  </si>
  <si>
    <t>Sw 65.1332</t>
  </si>
  <si>
    <t>Kastenwand f. mech. WA, WHW 38</t>
  </si>
  <si>
    <t>Sw 65.1333</t>
  </si>
  <si>
    <t>Kastenwand f. mech. WA, WHW 39</t>
  </si>
  <si>
    <t>Sw 65.1334</t>
  </si>
  <si>
    <t>Kastenwand f. mech. WA, WHW 40</t>
  </si>
  <si>
    <t>Sw 65.1335</t>
  </si>
  <si>
    <t>Kastenwand f. mech. WA, WHW 41</t>
  </si>
  <si>
    <t>Sw 65.1336</t>
  </si>
  <si>
    <t>Kastenwand f. mech. WA, WHW 42</t>
  </si>
  <si>
    <t>Sw 65.1337</t>
  </si>
  <si>
    <t>Kastenwand f. mech. WA, WHW 43</t>
  </si>
  <si>
    <t>Kastenwand f.Winkelhebel WHW 44</t>
  </si>
  <si>
    <t>Doppelgestänge WHK 15</t>
  </si>
  <si>
    <t>Sw 65.1338</t>
  </si>
  <si>
    <t>Kastenwand f.Winkelhebel WHW 45</t>
  </si>
  <si>
    <t>Kastenwand f.Winkelhebel WHW 46</t>
  </si>
  <si>
    <t>Einfachgestänge WHK 16L</t>
  </si>
  <si>
    <t>Sw 65.1339</t>
  </si>
  <si>
    <t>Kastenwand f.Winkelhebel WHW 47</t>
  </si>
  <si>
    <t>Sw 65.1340</t>
  </si>
  <si>
    <t>Kastenwand f.Winkelhebel WHW 48</t>
  </si>
  <si>
    <t>Einfachgestänge WHK 16R</t>
  </si>
  <si>
    <t>Sw 65.1341</t>
  </si>
  <si>
    <t>Kastenwand f.Winkelhebel WHW 49</t>
  </si>
  <si>
    <t>Sw 65.1342</t>
  </si>
  <si>
    <t>Kastenwand f.Winkelhebel WHW 50</t>
  </si>
  <si>
    <t>Doppelgestänge WHK 17</t>
  </si>
  <si>
    <t>Sw 65.1343</t>
  </si>
  <si>
    <t>Kastenwand f.Winkelhebel WHW 51</t>
  </si>
  <si>
    <t>Doppelgestänge WHK 18</t>
  </si>
  <si>
    <t>Kastenwand f.Winkelhebel WHW 52</t>
  </si>
  <si>
    <t>Sw 65.1344</t>
  </si>
  <si>
    <t>Kastenwand f.Winkelhebel WHW 53</t>
  </si>
  <si>
    <t>Kastenwand f.Winkelhebel WHW 16m !So!</t>
  </si>
  <si>
    <t>Einfachgestänge WHK 19m</t>
  </si>
  <si>
    <t>Sw 65.1345</t>
  </si>
  <si>
    <t>Kastenwand f.Winkelhebel WHW 17m !So!</t>
  </si>
  <si>
    <t>Deckel f.Schutzkasten WHD 2</t>
  </si>
  <si>
    <t>Sw 65.1400</t>
  </si>
  <si>
    <t>113 755</t>
  </si>
  <si>
    <t>Deckel f.Schutzkasten WHD 1</t>
  </si>
  <si>
    <t>Sw 65.1401</t>
  </si>
  <si>
    <t>615 206</t>
  </si>
  <si>
    <t>Abschlussblech WHA 135x125</t>
  </si>
  <si>
    <t>Schutzkasten für Winkelhebel</t>
  </si>
  <si>
    <t>Sw 65.1402</t>
  </si>
  <si>
    <t>113 509</t>
  </si>
  <si>
    <t>Abschlussblech WHA 210x175</t>
  </si>
  <si>
    <t>Sw 65.1403</t>
  </si>
  <si>
    <t>113 510</t>
  </si>
  <si>
    <t>Abschlussblech WHA 140x90</t>
  </si>
  <si>
    <t>Sw 65.1404</t>
  </si>
  <si>
    <t>113 752</t>
  </si>
  <si>
    <t>Abschlusswinkel WHA 160x110L</t>
  </si>
  <si>
    <t>Sw 65.1405</t>
  </si>
  <si>
    <t>113 754</t>
  </si>
  <si>
    <t>Abschlusswinkel WHA 160x110R</t>
  </si>
  <si>
    <t>Abschlussblech WHA 140x85</t>
  </si>
  <si>
    <t>Sw 65.1406</t>
  </si>
  <si>
    <t>113 753</t>
  </si>
  <si>
    <t>Abschlusswinkel WHA 230x140L</t>
  </si>
  <si>
    <t>Sw 65.1407</t>
  </si>
  <si>
    <t>113 512</t>
  </si>
  <si>
    <t>Abschlusswinkel WHA 230x140R</t>
  </si>
  <si>
    <t>Abschlussblech WHA 212x185</t>
  </si>
  <si>
    <t>Sw 65.1408</t>
  </si>
  <si>
    <t>113 357</t>
  </si>
  <si>
    <t>Abschlussblech WHA 210x85</t>
  </si>
  <si>
    <t>Sw 65.1409</t>
  </si>
  <si>
    <t>113 344</t>
  </si>
  <si>
    <t>Abschlussblech WHA 200x185</t>
  </si>
  <si>
    <t>Sw 65.1410</t>
  </si>
  <si>
    <t>113 841</t>
  </si>
  <si>
    <t>Abschlussblech WHA 145x120</t>
  </si>
  <si>
    <t>Sw 65.1411</t>
  </si>
  <si>
    <t>113 842</t>
  </si>
  <si>
    <t>Abschlusswinkel WHA 240x130</t>
  </si>
  <si>
    <t>Sw 65.1412</t>
  </si>
  <si>
    <t>113 843</t>
  </si>
  <si>
    <t>Sw 65.1413</t>
  </si>
  <si>
    <t>615 212</t>
  </si>
  <si>
    <t>Abschlussblech WHA 210x85a</t>
  </si>
  <si>
    <t>Sw 65.1414</t>
  </si>
  <si>
    <t>113 511</t>
  </si>
  <si>
    <t>Abschlussblech WHA 210x85b</t>
  </si>
  <si>
    <t>Abschlussblech WHA 230x175</t>
  </si>
  <si>
    <t>Sw 65.1415</t>
  </si>
  <si>
    <t>T 29</t>
  </si>
  <si>
    <t>6201/2062 Bl.44</t>
  </si>
  <si>
    <t>Abschlussblech WHA 230x175a</t>
  </si>
  <si>
    <t>Sw 65.1416</t>
  </si>
  <si>
    <t>T 30</t>
  </si>
  <si>
    <t>Deckel f.Schutzkasten WHD 3</t>
  </si>
  <si>
    <t>Sw 65.1417</t>
  </si>
  <si>
    <t>113 073</t>
  </si>
  <si>
    <t>Deckel f.Schutzkasten WHD 4</t>
  </si>
  <si>
    <t>Sw 65.1418</t>
  </si>
  <si>
    <t>113 959</t>
  </si>
  <si>
    <t>Abschlussblech WHA 210x65</t>
  </si>
  <si>
    <t>Sw 65.1419</t>
  </si>
  <si>
    <t>Haltewinkel 90</t>
  </si>
  <si>
    <t>Deckel Schutzkasten Sfü</t>
  </si>
  <si>
    <t>Sw 65.1420</t>
  </si>
  <si>
    <t>113 769</t>
  </si>
  <si>
    <t>Haltewinkel 40</t>
  </si>
  <si>
    <t>Sw 65.1421</t>
  </si>
  <si>
    <t>113 757</t>
  </si>
  <si>
    <t>Abschlussblech WHA 230x85</t>
  </si>
  <si>
    <t>Sw 65.1422</t>
  </si>
  <si>
    <t>Abschlussblech WHA 220x95</t>
  </si>
  <si>
    <t>Sw 65.1423</t>
  </si>
  <si>
    <t>Abschlussblech WHA 258x142 R</t>
  </si>
  <si>
    <t>Sw 65.1424</t>
  </si>
  <si>
    <t>Abschlussblech WHA 258x142 L</t>
  </si>
  <si>
    <t>Sw 65.1425</t>
  </si>
  <si>
    <t>Abschlussblech WHA 140x140</t>
  </si>
  <si>
    <t>Sw 65.1426</t>
  </si>
  <si>
    <t>Abschlussblech WHA 260x120</t>
  </si>
  <si>
    <t>Sw 65.1427</t>
  </si>
  <si>
    <t>Versteifungswinkel 30</t>
  </si>
  <si>
    <t>Sw 65.1428</t>
  </si>
  <si>
    <t>Deckel f.Schutzkasten WHD 5</t>
  </si>
  <si>
    <t>Deckel Schutzkasten mech. WA</t>
  </si>
  <si>
    <t>Sw 65.1429</t>
  </si>
  <si>
    <t>Deckel f.Schutzkasten WHD 6</t>
  </si>
  <si>
    <t>Sw 65.1430</t>
  </si>
  <si>
    <t>Stützwinkel StW 115x320</t>
  </si>
  <si>
    <t>Sw 65.1431</t>
  </si>
  <si>
    <t>118 218</t>
  </si>
  <si>
    <t>S 118.04</t>
  </si>
  <si>
    <t>Kastenhalter 1</t>
  </si>
  <si>
    <t>Sw 65.1432</t>
  </si>
  <si>
    <t>110 023</t>
  </si>
  <si>
    <t>Sperranschlag</t>
  </si>
  <si>
    <t>Sw 65.1433</t>
  </si>
  <si>
    <t>110 020</t>
  </si>
  <si>
    <t>Kastenhalter 2</t>
  </si>
  <si>
    <t>Sw 65.1434</t>
  </si>
  <si>
    <t>110 028</t>
  </si>
  <si>
    <t>Versteifungswinkel 30-1</t>
  </si>
  <si>
    <t>Sw 65.1435</t>
  </si>
  <si>
    <t>118 217</t>
  </si>
  <si>
    <t>Sw 65.1436</t>
  </si>
  <si>
    <t>110 126</t>
  </si>
  <si>
    <t>Versteifungswinkel 30-2</t>
  </si>
  <si>
    <t>Sw 65.1437</t>
  </si>
  <si>
    <t>110 162</t>
  </si>
  <si>
    <t>Stützwinkel StW 115x280</t>
  </si>
  <si>
    <t>Sw 65.1438</t>
  </si>
  <si>
    <t>046 208</t>
  </si>
  <si>
    <t>Deckel f.Schutzkasten WHD 5 !So!</t>
  </si>
  <si>
    <t>Einfachgestänge, Leiferde Kr</t>
  </si>
  <si>
    <t>Sw 65.1439</t>
  </si>
  <si>
    <t>Abschlussblech WHA 460x120</t>
  </si>
  <si>
    <t>Sw 65.1440</t>
  </si>
  <si>
    <t>118 239</t>
  </si>
  <si>
    <t>Abschlussblech WHA 460x120a</t>
  </si>
  <si>
    <t>Sw 65.1441</t>
  </si>
  <si>
    <t>118 226</t>
  </si>
  <si>
    <t>Abschlussblech WHA 180x80</t>
  </si>
  <si>
    <t>Sw 65.1442</t>
  </si>
  <si>
    <t>118 241</t>
  </si>
  <si>
    <t>Abschlussblech WHA 160x180</t>
  </si>
  <si>
    <t>Sw 65.1443</t>
  </si>
  <si>
    <t>118 230</t>
  </si>
  <si>
    <t>Abschlussblech WHA 360x165</t>
  </si>
  <si>
    <t>Sw 65.1444</t>
  </si>
  <si>
    <t>118 207</t>
  </si>
  <si>
    <t>Abschlussblech WHA 142x125</t>
  </si>
  <si>
    <t>Sw 65.1445</t>
  </si>
  <si>
    <t>110 157</t>
  </si>
  <si>
    <t>Abschlussblech WHA 560x205</t>
  </si>
  <si>
    <t>Sw 65.1446</t>
  </si>
  <si>
    <t>110 124</t>
  </si>
  <si>
    <t>Abschlussblech WHA 85x105</t>
  </si>
  <si>
    <t>Sw 65.1447</t>
  </si>
  <si>
    <t>110 161</t>
  </si>
  <si>
    <t>Abschlussblech WHA 640x205</t>
  </si>
  <si>
    <t>Sw 65.1448</t>
  </si>
  <si>
    <t>110 160</t>
  </si>
  <si>
    <t>Federabdeckhaube</t>
  </si>
  <si>
    <t>Einfachgestänge, Federausgleich</t>
  </si>
  <si>
    <t>Sw 65.1450</t>
  </si>
  <si>
    <t>113 343</t>
  </si>
  <si>
    <t xml:space="preserve">Abdeckhaube </t>
  </si>
  <si>
    <t>Schutzkasten  für mech. Weichenantrieb</t>
  </si>
  <si>
    <t>Sw 65.1451</t>
  </si>
  <si>
    <t>Abschlusswinkel 155x50</t>
  </si>
  <si>
    <t>Sw 65.1452</t>
  </si>
  <si>
    <t>Kanalanschluss, komplett</t>
  </si>
  <si>
    <t>Sw 65.1500</t>
  </si>
  <si>
    <t>003 701</t>
  </si>
  <si>
    <t>S 003.02</t>
  </si>
  <si>
    <t>Sw 65.1501</t>
  </si>
  <si>
    <t>003 121</t>
  </si>
  <si>
    <t>Sw 65.1502</t>
  </si>
  <si>
    <t>003 122</t>
  </si>
  <si>
    <t>Abdichtbürste WHB 30-80</t>
  </si>
  <si>
    <t>Sw 65.1600</t>
  </si>
  <si>
    <t>Abdichtbürste WHB 30-125</t>
  </si>
  <si>
    <t>Abdichtbürste WHB-30-200</t>
  </si>
  <si>
    <t>Abdichtbürste WHB-40-80</t>
  </si>
  <si>
    <t>Sw 65.1601</t>
  </si>
  <si>
    <t>Abdichtbürste WHB 40-125</t>
  </si>
  <si>
    <t>Abdichtbürste WHB-40-200</t>
  </si>
  <si>
    <t> 1385200</t>
  </si>
  <si>
    <t>Federeinrichtung</t>
  </si>
  <si>
    <t>Sw 65.2000</t>
  </si>
  <si>
    <t>114 552</t>
  </si>
  <si>
    <t>S 114.17</t>
  </si>
  <si>
    <t xml:space="preserve">Übertragungshebel WHÜ 80 </t>
  </si>
  <si>
    <t>Versuch HRV opt. WSS, Rohteil</t>
  </si>
  <si>
    <t>Sw 65.3081</t>
  </si>
  <si>
    <t xml:space="preserve">Übertragungshebel WHÜ 160 </t>
  </si>
  <si>
    <t>Übertragungshebel WHÜ 440</t>
  </si>
  <si>
    <t>Sw 65.3082</t>
  </si>
  <si>
    <t>Übertragungshebel WHÜ 80 kpl</t>
  </si>
  <si>
    <t>Sw 65.3083</t>
  </si>
  <si>
    <t>Übertragungshebel WHÜ 160 kpl</t>
  </si>
  <si>
    <t>Übertragungshebel WHÜ 440 kpl</t>
  </si>
  <si>
    <t>Stangenführung Sfü DG</t>
  </si>
  <si>
    <t>WH-Verbindungsstangen, Doppelgestänge</t>
  </si>
  <si>
    <t>Sw 66.0001</t>
  </si>
  <si>
    <t>113 518</t>
  </si>
  <si>
    <t>Stangenführung Sfü EG</t>
  </si>
  <si>
    <t>WH-Verbindungsstange, Einfachgestänge</t>
  </si>
  <si>
    <t>Sw 66.0002</t>
  </si>
  <si>
    <t>113 640</t>
  </si>
  <si>
    <t>S 113.28</t>
  </si>
  <si>
    <t>Stangenführung Sfü 1.1B</t>
  </si>
  <si>
    <t>WVS, Gleismitte</t>
  </si>
  <si>
    <t>Sw 66.0003</t>
  </si>
  <si>
    <t>S 113.45</t>
  </si>
  <si>
    <t>Stangenführung Sfü 1.2</t>
  </si>
  <si>
    <t>Stell- und Prüferstangen</t>
  </si>
  <si>
    <t>Sw 66.0004</t>
  </si>
  <si>
    <t>Stangenführung Sfü 2</t>
  </si>
  <si>
    <t>Sw 66.0005</t>
  </si>
  <si>
    <t>113 970</t>
  </si>
  <si>
    <t>S 113.48</t>
  </si>
  <si>
    <t>Stangenführung Sfü 3</t>
  </si>
  <si>
    <t>Prüferstange</t>
  </si>
  <si>
    <t>Sw 66.0006</t>
  </si>
  <si>
    <t>113 981</t>
  </si>
  <si>
    <t>S 113.53</t>
  </si>
  <si>
    <t>Stangenführung Sfü 4</t>
  </si>
  <si>
    <t>Sw 66.0007</t>
  </si>
  <si>
    <t>113 794</t>
  </si>
  <si>
    <t>S 113.51</t>
  </si>
  <si>
    <t>Stangenführung Sfü 5</t>
  </si>
  <si>
    <t>WH-Anschlussstange</t>
  </si>
  <si>
    <t>Sw 66.0008</t>
  </si>
  <si>
    <t>113 796</t>
  </si>
  <si>
    <t>S 113.52</t>
  </si>
  <si>
    <t>Stangenführung Sfü 6</t>
  </si>
  <si>
    <t>Sw 66.0009</t>
  </si>
  <si>
    <t>113 803</t>
  </si>
  <si>
    <t>S 113.55</t>
  </si>
  <si>
    <t>Stangenführung Sfü 7</t>
  </si>
  <si>
    <t>Sw 66.0010</t>
  </si>
  <si>
    <t>113 810</t>
  </si>
  <si>
    <t>S 113.57</t>
  </si>
  <si>
    <t>Stangenführung Sfü 9</t>
  </si>
  <si>
    <t>Sw 66.0011</t>
  </si>
  <si>
    <t>113 816</t>
  </si>
  <si>
    <t>S 113.61</t>
  </si>
  <si>
    <t>Stangenführung Sfü 10</t>
  </si>
  <si>
    <t>Sw 66.0012</t>
  </si>
  <si>
    <t>113 737</t>
  </si>
  <si>
    <t>S 113.62</t>
  </si>
  <si>
    <t>Stangenführung Sfü 11</t>
  </si>
  <si>
    <t>Sw 66.0013</t>
  </si>
  <si>
    <t>113 925</t>
  </si>
  <si>
    <t>S 113.73</t>
  </si>
  <si>
    <t>Stangenführung Sfü 12</t>
  </si>
  <si>
    <t>Sw 66.0014</t>
  </si>
  <si>
    <t>113 099</t>
  </si>
  <si>
    <t>S 113.74</t>
  </si>
  <si>
    <t>Stangenführung Sfü 13</t>
  </si>
  <si>
    <t>Riegelstangen</t>
  </si>
  <si>
    <t>Sw 66.0015</t>
  </si>
  <si>
    <t>113 144</t>
  </si>
  <si>
    <t>S 113.75</t>
  </si>
  <si>
    <t>Stangenführung Sfü 14</t>
  </si>
  <si>
    <t>Zungenverbindungsstangen</t>
  </si>
  <si>
    <t>Sw 66.0016</t>
  </si>
  <si>
    <t>113 145</t>
  </si>
  <si>
    <t>S 113.79</t>
  </si>
  <si>
    <t>Stangenführung Sfü 15</t>
  </si>
  <si>
    <t>Sw 66.0017</t>
  </si>
  <si>
    <t>113 146</t>
  </si>
  <si>
    <t>S 113.80</t>
  </si>
  <si>
    <t>Stangenführung Sfü 1</t>
  </si>
  <si>
    <t>Prüferstange Zprk ("Trittschutz")</t>
  </si>
  <si>
    <t>Sw 66.0018</t>
  </si>
  <si>
    <t>045 030</t>
  </si>
  <si>
    <t>Stangenführung Sfü 8</t>
  </si>
  <si>
    <t>Bockstange</t>
  </si>
  <si>
    <t>Sw 66.0019</t>
  </si>
  <si>
    <t>Stangenführung Sfü 18</t>
  </si>
  <si>
    <t>Sw 66.0020</t>
  </si>
  <si>
    <t>Stangenführung Sfüh 1.1H</t>
  </si>
  <si>
    <t>WVS, Gleismitte, auf Holzschwelle</t>
  </si>
  <si>
    <t>Sw 66.0021</t>
  </si>
  <si>
    <t>Stangenführung Sfü 19</t>
  </si>
  <si>
    <t>Sw 66.0022</t>
  </si>
  <si>
    <t>Stangenführung Sfü 20</t>
  </si>
  <si>
    <t>Sw 66.0023</t>
  </si>
  <si>
    <t>Stangenführung Sfü FF</t>
  </si>
  <si>
    <t>Schienenbefest. 300W</t>
  </si>
  <si>
    <t>Sw 66.0024</t>
  </si>
  <si>
    <t>Stangenführung Sfü 17 !So!</t>
  </si>
  <si>
    <t>München Süd W102</t>
  </si>
  <si>
    <t>Sw 66.0025</t>
  </si>
  <si>
    <t>Stangenführung Sfü 24 !So!</t>
  </si>
  <si>
    <t>Sw 66.0026</t>
  </si>
  <si>
    <t>Stangenführung Sfü 26 !So!</t>
  </si>
  <si>
    <t>Sw 1802.0122, Gelnhausen GS 545</t>
  </si>
  <si>
    <t>Sw 66.0027</t>
  </si>
  <si>
    <t>Stangenführung Sfü 27 !So!</t>
  </si>
  <si>
    <t>Sw 3141.0181, Mannheim W65</t>
  </si>
  <si>
    <t>Sw 66.0028</t>
  </si>
  <si>
    <t>anklemmbares Führungslager kpl.</t>
  </si>
  <si>
    <t>EKW 49/54-500 fern</t>
  </si>
  <si>
    <t>Sw 66.0050</t>
  </si>
  <si>
    <t>7310 660</t>
  </si>
  <si>
    <t>S 7310.59</t>
  </si>
  <si>
    <t>Gewichtsentlastung</t>
  </si>
  <si>
    <t>Prüfer-/Riegelstangen</t>
  </si>
  <si>
    <t>Sw 66.0051</t>
  </si>
  <si>
    <t>7310 793</t>
  </si>
  <si>
    <t>Stangenführung W111</t>
  </si>
  <si>
    <t>Sw 66.0052</t>
  </si>
  <si>
    <t>Stangenführung kompl.</t>
  </si>
  <si>
    <t>DD-Friedrichstadt W122, Stellstange</t>
  </si>
  <si>
    <t>Sw 66.0053</t>
  </si>
  <si>
    <t>DD-Friedrichstadt W122, Prüferstange</t>
  </si>
  <si>
    <t>Sw 66.0054</t>
  </si>
  <si>
    <t>Stangenführung W122</t>
  </si>
  <si>
    <t>Sw 66.0055</t>
  </si>
  <si>
    <t>Stangenführung W122-GT</t>
  </si>
  <si>
    <t>Sw 66.0056</t>
  </si>
  <si>
    <t>Stangenführung Sfü 21</t>
  </si>
  <si>
    <t>EBKW 54-500, 860/249,763-1:9, elek.</t>
  </si>
  <si>
    <t>Sw 66.0057</t>
  </si>
  <si>
    <t>Stangenführung Sfü 22</t>
  </si>
  <si>
    <t>Sw 66.0058</t>
  </si>
  <si>
    <t>Stangenführung Sfü 23 !So!</t>
  </si>
  <si>
    <t>Sw 66.0059</t>
  </si>
  <si>
    <t>Stangenführung Sfü 25</t>
  </si>
  <si>
    <t>Sw 66.0060</t>
  </si>
  <si>
    <t>Stangenführung Sfü 5a !So!</t>
  </si>
  <si>
    <t>Sw 66.0061</t>
  </si>
  <si>
    <t>Trog 1</t>
  </si>
  <si>
    <t>Stangenführung Sfü 1.1</t>
  </si>
  <si>
    <t>Sw 66.0100</t>
  </si>
  <si>
    <t>113 964</t>
  </si>
  <si>
    <t>Trog 2</t>
  </si>
  <si>
    <t>Sw 66.0101</t>
  </si>
  <si>
    <t>113 991</t>
  </si>
  <si>
    <t>Trog 3</t>
  </si>
  <si>
    <t>Sw 66.0102</t>
  </si>
  <si>
    <t>113 972</t>
  </si>
  <si>
    <t>Träger Sfü 3</t>
  </si>
  <si>
    <t xml:space="preserve">Stangenführung </t>
  </si>
  <si>
    <t>Sw 66.0103</t>
  </si>
  <si>
    <t>113 982</t>
  </si>
  <si>
    <t>Trog Sfü 5</t>
  </si>
  <si>
    <t>Sw 66.0104</t>
  </si>
  <si>
    <t>113 798</t>
  </si>
  <si>
    <t>Trog Sfü 6</t>
  </si>
  <si>
    <t>Sw 66.0105</t>
  </si>
  <si>
    <t>113 802</t>
  </si>
  <si>
    <t>Trog Sfü 7</t>
  </si>
  <si>
    <t>Sw 66.0106</t>
  </si>
  <si>
    <t>113 812</t>
  </si>
  <si>
    <t>Träger Sfü 9</t>
  </si>
  <si>
    <t>Sw 66.0107</t>
  </si>
  <si>
    <t>113 817</t>
  </si>
  <si>
    <t>Träger Sfü 10</t>
  </si>
  <si>
    <t>Sw 66.0108</t>
  </si>
  <si>
    <t>113 819</t>
  </si>
  <si>
    <t>Trog Sfü 11</t>
  </si>
  <si>
    <t>Sw 66.0109</t>
  </si>
  <si>
    <t>113 922</t>
  </si>
  <si>
    <t>Trog Sfü 12</t>
  </si>
  <si>
    <t>Sw 66.0110</t>
  </si>
  <si>
    <t>113 096</t>
  </si>
  <si>
    <t>Träger Sfü 13</t>
  </si>
  <si>
    <t>Sw 66.0111</t>
  </si>
  <si>
    <t>Träger Sfü 14</t>
  </si>
  <si>
    <t>Sw 66.0112</t>
  </si>
  <si>
    <t>Träger Sfü 15</t>
  </si>
  <si>
    <t>Sw 66.0113</t>
  </si>
  <si>
    <t>Führung - Blechteil</t>
  </si>
  <si>
    <t>Stangenführung "Trittschutz"</t>
  </si>
  <si>
    <t>Sw 66.0114</t>
  </si>
  <si>
    <t>045 031</t>
  </si>
  <si>
    <t>Führungslager</t>
  </si>
  <si>
    <t>zu anklemmbarem Führungslager</t>
  </si>
  <si>
    <t>Sw 66.0115</t>
  </si>
  <si>
    <t>Trog 1h</t>
  </si>
  <si>
    <t>Stangenführung Sfüh 1.1</t>
  </si>
  <si>
    <t>Sw 66.0116</t>
  </si>
  <si>
    <t>Führungslager W122</t>
  </si>
  <si>
    <t>DD-Friedrichstadt W122, Sfü</t>
  </si>
  <si>
    <t>Sw 66.0117</t>
  </si>
  <si>
    <t>Tog geteilt</t>
  </si>
  <si>
    <t>Sw 66.0118</t>
  </si>
  <si>
    <t>Trogwinkel 19</t>
  </si>
  <si>
    <t>Sw 66.0119</t>
  </si>
  <si>
    <t>Trog Sfü 17</t>
  </si>
  <si>
    <t>Stangenführung Sfü 17</t>
  </si>
  <si>
    <t>Sw 66.0120</t>
  </si>
  <si>
    <t>S 7337.04</t>
  </si>
  <si>
    <t>Träger für Sfü 26</t>
  </si>
  <si>
    <t>Sw 66.0121</t>
  </si>
  <si>
    <t>Träger für Sfü 27</t>
  </si>
  <si>
    <t>Stangenführung Sfü 27</t>
  </si>
  <si>
    <t>Sw 66.0122</t>
  </si>
  <si>
    <t>Träger für Sfü 5a !So!</t>
  </si>
  <si>
    <t>Sw 66.0123</t>
  </si>
  <si>
    <t>Lagerplatte. f. Sfü DG</t>
  </si>
  <si>
    <t>Stangenführung WVS (Doppelgestänge)</t>
  </si>
  <si>
    <t>Sw 66.1101</t>
  </si>
  <si>
    <t>113 524</t>
  </si>
  <si>
    <t>Grundplatte  f. Sfü DG</t>
  </si>
  <si>
    <t>Lagerplatte f. Sfü DG</t>
  </si>
  <si>
    <t>Sw 66.1102</t>
  </si>
  <si>
    <t>113 525</t>
  </si>
  <si>
    <t>Lagerplatte. f. Sfü EG</t>
  </si>
  <si>
    <t>Stangenführung WVS (Einfachgestänge)</t>
  </si>
  <si>
    <t>Sw 66.1106</t>
  </si>
  <si>
    <t>113 641</t>
  </si>
  <si>
    <t>Grundplatte. f. Sfü EG</t>
  </si>
  <si>
    <t>Lagerplatte f. Sfü EG</t>
  </si>
  <si>
    <t>Sw 66.1107</t>
  </si>
  <si>
    <t>113 642</t>
  </si>
  <si>
    <t>Lagerplatte f. Sfü 2</t>
  </si>
  <si>
    <t>Sw 66.1150</t>
  </si>
  <si>
    <t>113 971</t>
  </si>
  <si>
    <t>Lagerplatte f. Sfü 4</t>
  </si>
  <si>
    <t>Sw 66.1151</t>
  </si>
  <si>
    <t>113 795</t>
  </si>
  <si>
    <t>Lagerplatte f. Sfü 5</t>
  </si>
  <si>
    <t>Sw 66.1152</t>
  </si>
  <si>
    <t>113 797</t>
  </si>
  <si>
    <t>Lagerplatte f. Sfü 7</t>
  </si>
  <si>
    <t>Sw 66.1153</t>
  </si>
  <si>
    <t>113 811</t>
  </si>
  <si>
    <t>Lagerplatte f.Sfü 10</t>
  </si>
  <si>
    <t>Sw 66.1154</t>
  </si>
  <si>
    <t>113 818</t>
  </si>
  <si>
    <t>Lagerplatte f. Sfü 11</t>
  </si>
  <si>
    <t>Sw 66.1155</t>
  </si>
  <si>
    <t>113 924</t>
  </si>
  <si>
    <t>Lagerplatte f. Sfü 12</t>
  </si>
  <si>
    <t>Sw 66.1156</t>
  </si>
  <si>
    <t>113 098</t>
  </si>
  <si>
    <t>Lagerplatte f. Sfü 19</t>
  </si>
  <si>
    <t>Sw 66.1157</t>
  </si>
  <si>
    <t>Grundplatte f Sfü W111</t>
  </si>
  <si>
    <t>Sw 66.1158</t>
  </si>
  <si>
    <t>Rollenlager f Sfü W111</t>
  </si>
  <si>
    <t>Sw 66.1159</t>
  </si>
  <si>
    <t>Rollenlager 1 ( f Sfü W122)</t>
  </si>
  <si>
    <t>Sw 66.1160</t>
  </si>
  <si>
    <t>Rollenlager 1a ( f Sfü W122)</t>
  </si>
  <si>
    <t>Rollenlager 2 ( f Sfü W122)</t>
  </si>
  <si>
    <t>Sw 66.1161</t>
  </si>
  <si>
    <t>Grundplatte 1 (f Sfü W122)</t>
  </si>
  <si>
    <t>Sw 66.1162</t>
  </si>
  <si>
    <t>Grundplatte 2 (f Sfü W122)</t>
  </si>
  <si>
    <t>Sw 66.1163</t>
  </si>
  <si>
    <t>Lagerplatte f Sfü 23</t>
  </si>
  <si>
    <t>Sw 66.1164</t>
  </si>
  <si>
    <t>Lagerplatte f Sfü 24</t>
  </si>
  <si>
    <t>Würzburg Hbf W 114</t>
  </si>
  <si>
    <t>Sw 66.1165</t>
  </si>
  <si>
    <t>Schutzkasten für Sfü DG</t>
  </si>
  <si>
    <t>Sw 66.1200</t>
  </si>
  <si>
    <t>113 519</t>
  </si>
  <si>
    <t>Schutzkasten für Sfü EG</t>
  </si>
  <si>
    <t>Sw 66.1206</t>
  </si>
  <si>
    <t>003 631</t>
  </si>
  <si>
    <t>Schutzkasten</t>
  </si>
  <si>
    <t>Sw 66.1250</t>
  </si>
  <si>
    <t>113 961</t>
  </si>
  <si>
    <t>Kastenwände für Schutzkasten Sfü DG</t>
  </si>
  <si>
    <t>Sw 66.1300</t>
  </si>
  <si>
    <t>113 520</t>
  </si>
  <si>
    <t>Kastenwände für Schutzkasten Sfü EG</t>
  </si>
  <si>
    <t>Sw 66.1301</t>
  </si>
  <si>
    <t>Kastenwand</t>
  </si>
  <si>
    <t>Sw 66.1302</t>
  </si>
  <si>
    <t>113 962</t>
  </si>
  <si>
    <t>Deckel für Schutzkasten Sfü DG</t>
  </si>
  <si>
    <t>Sw 66.1400</t>
  </si>
  <si>
    <t>113 522</t>
  </si>
  <si>
    <t>Deckel für Schutzkasten Sfü EG</t>
  </si>
  <si>
    <t>Sw 66.1401</t>
  </si>
  <si>
    <t>003 521</t>
  </si>
  <si>
    <t>Deckel für Schutzkasten</t>
  </si>
  <si>
    <t>Sw 66.1402</t>
  </si>
  <si>
    <t>113 963</t>
  </si>
  <si>
    <t>Lagerplatte f. Sfü</t>
  </si>
  <si>
    <t>Sw 66.2000</t>
  </si>
  <si>
    <t>113 643</t>
  </si>
  <si>
    <t>Rolle</t>
  </si>
  <si>
    <t>17/90x56 Stangenführung WVS</t>
  </si>
  <si>
    <t>Sw 66.2001</t>
  </si>
  <si>
    <t>113 529</t>
  </si>
  <si>
    <t>Welle</t>
  </si>
  <si>
    <t>16x126 Stangenführung WVS</t>
  </si>
  <si>
    <t>Sw 66.2002</t>
  </si>
  <si>
    <t>113 528</t>
  </si>
  <si>
    <t>Lager 1</t>
  </si>
  <si>
    <t>Stangenführung WVS</t>
  </si>
  <si>
    <t>Sw 66.2003</t>
  </si>
  <si>
    <t>113 526</t>
  </si>
  <si>
    <t>Lager 2</t>
  </si>
  <si>
    <t>Sw 66.2004</t>
  </si>
  <si>
    <t>113 527</t>
  </si>
  <si>
    <t xml:space="preserve">Halterung </t>
  </si>
  <si>
    <t>Schutzkasten für WH + Sfü</t>
  </si>
  <si>
    <t>Sw 66.2005</t>
  </si>
  <si>
    <t>011 530</t>
  </si>
  <si>
    <t>S 011.03</t>
  </si>
  <si>
    <t>Deckelstift</t>
  </si>
  <si>
    <t>Deckel für Schutzkasten Sfü</t>
  </si>
  <si>
    <t>Sw 66.2006</t>
  </si>
  <si>
    <t>014 236</t>
  </si>
  <si>
    <t>S 014.04</t>
  </si>
  <si>
    <t>Zwischenplatte</t>
  </si>
  <si>
    <t>Sw 66.2007</t>
  </si>
  <si>
    <t>113 975</t>
  </si>
  <si>
    <t>Welle 1</t>
  </si>
  <si>
    <t>12x91, Stangenführung Sfü 2</t>
  </si>
  <si>
    <t>Sw 66.2008</t>
  </si>
  <si>
    <t>S 113.49</t>
  </si>
  <si>
    <t>Welle 2</t>
  </si>
  <si>
    <t>16x136, Stangenführung Sfü 2</t>
  </si>
  <si>
    <t>Welle 3</t>
  </si>
  <si>
    <t>16x156, Stangenführung Sfü 2</t>
  </si>
  <si>
    <t>Rolle 1</t>
  </si>
  <si>
    <t>12-50, Stangenführung Sfü 2</t>
  </si>
  <si>
    <t>Sw 66.2009</t>
  </si>
  <si>
    <t>Ausgleichblech 180x325</t>
  </si>
  <si>
    <t xml:space="preserve"> Stangenführung Sfü 2</t>
  </si>
  <si>
    <t>Sw 66.2010</t>
  </si>
  <si>
    <t>Teil 1a</t>
  </si>
  <si>
    <t>Ausgleichblech 180x220</t>
  </si>
  <si>
    <t>Sw 66.2011</t>
  </si>
  <si>
    <t>Teil 9a</t>
  </si>
  <si>
    <t>Zwischenplatte Sfü 205x165</t>
  </si>
  <si>
    <t>Sw 66.2012</t>
  </si>
  <si>
    <t>113 978</t>
  </si>
  <si>
    <t>17-80, Stangenführung WVS (Einfachgest.)</t>
  </si>
  <si>
    <t>Sw 66.2013</t>
  </si>
  <si>
    <t>113 313</t>
  </si>
  <si>
    <t>Beilage zum Höhenausgleich Sfü</t>
  </si>
  <si>
    <t>180x120x2, Stangenführung WVS</t>
  </si>
  <si>
    <t>Sw 66.2014</t>
  </si>
  <si>
    <t>113 530</t>
  </si>
  <si>
    <t>Lager 3</t>
  </si>
  <si>
    <t>152x70, Stangenführung Sfü 7</t>
  </si>
  <si>
    <t>Sw 66.2015</t>
  </si>
  <si>
    <t>113 813</t>
  </si>
  <si>
    <t>Lager 4</t>
  </si>
  <si>
    <t>152x70,  Stangenführung Sfü 7</t>
  </si>
  <si>
    <t>Sw 66.2016</t>
  </si>
  <si>
    <t>113 814</t>
  </si>
  <si>
    <t>Höhenausgleichplatte</t>
  </si>
  <si>
    <t>258x100, Stangenführung</t>
  </si>
  <si>
    <t>Sw 66.2017</t>
  </si>
  <si>
    <t>113 952</t>
  </si>
  <si>
    <t>16x105 Stangenführung WVS (Einfachgest.)</t>
  </si>
  <si>
    <t>Sw 66.2018</t>
  </si>
  <si>
    <t>113 312</t>
  </si>
  <si>
    <t>Ausgleichblech 180x290</t>
  </si>
  <si>
    <t>Sw 66.2019</t>
  </si>
  <si>
    <t>Zwischenplatte Sfü 205x200</t>
  </si>
  <si>
    <t>Sw 66.2020</t>
  </si>
  <si>
    <t>113 097</t>
  </si>
  <si>
    <t>Höhenausgleichplatte Teil 3</t>
  </si>
  <si>
    <t>160x50x2, Stangenführung</t>
  </si>
  <si>
    <t>Sw 66.2021</t>
  </si>
  <si>
    <t>Welle Teil 2</t>
  </si>
  <si>
    <t>160x16, Stangenführung Sfü 13</t>
  </si>
  <si>
    <t>Sw 66.2022</t>
  </si>
  <si>
    <t>Isolierplatte 190x50x3</t>
  </si>
  <si>
    <t>Sw 66.2023</t>
  </si>
  <si>
    <t>045 023</t>
  </si>
  <si>
    <t>Isoliereinlage</t>
  </si>
  <si>
    <t>Sw 66.2024</t>
  </si>
  <si>
    <t>7310 661</t>
  </si>
  <si>
    <t>Klemmplatte</t>
  </si>
  <si>
    <t>Sw 66.2025</t>
  </si>
  <si>
    <t>7310 663</t>
  </si>
  <si>
    <t>Welle 6</t>
  </si>
  <si>
    <t>Sw 66.2026</t>
  </si>
  <si>
    <t>Rolle 4</t>
  </si>
  <si>
    <t>Sw 66.2027</t>
  </si>
  <si>
    <t>Welle 7</t>
  </si>
  <si>
    <t>Sw 66.2028</t>
  </si>
  <si>
    <t>Zwischenplatte 205x80x3</t>
  </si>
  <si>
    <t>Sw 66.2029</t>
  </si>
  <si>
    <t>Abdeckung Sfü</t>
  </si>
  <si>
    <t>Stangenführung (Weichen in Mittellage)</t>
  </si>
  <si>
    <t>Sw 66.3000</t>
  </si>
  <si>
    <t>113 980</t>
  </si>
  <si>
    <t>S 113.50</t>
  </si>
  <si>
    <t>Abdeckung Sfü 6</t>
  </si>
  <si>
    <t>Sw 66.3001</t>
  </si>
  <si>
    <t>113 804</t>
  </si>
  <si>
    <t>S 113.56</t>
  </si>
  <si>
    <t>Abdeckung Sfü 12</t>
  </si>
  <si>
    <t>Sw 66.3002</t>
  </si>
  <si>
    <t>113 095</t>
  </si>
  <si>
    <t>Abdeckung Sfü 17</t>
  </si>
  <si>
    <t>Sw 66.3003</t>
  </si>
  <si>
    <t>Stangenspreize (w)</t>
  </si>
  <si>
    <t>mech WA und Riegel</t>
  </si>
  <si>
    <t>Sw 66.4000</t>
  </si>
  <si>
    <t>7326 025</t>
  </si>
  <si>
    <t>Stangenführung Hal 5 kpl</t>
  </si>
  <si>
    <t>Sw 66.5001</t>
  </si>
  <si>
    <t>S 7319.63 Bl.1</t>
  </si>
  <si>
    <t>Abdeckhaube Sh Hal 5</t>
  </si>
  <si>
    <t>Lagerblech Lbl1-Hal 5</t>
  </si>
  <si>
    <t>Lagerblech Lbl2-Hal 5</t>
  </si>
  <si>
    <t>Unterlagsblech Ubl-Hal 5-1 S335 tZn</t>
  </si>
  <si>
    <t>Unterlagsblech Ubl-Hal 5-5 S335 tZn</t>
  </si>
  <si>
    <t>Zwischenblech Zwbl Hal 5</t>
  </si>
  <si>
    <t>Zwischenlage Zw-Hal 5 - EVA</t>
  </si>
  <si>
    <t>Stellstange SSt 1375</t>
  </si>
  <si>
    <t>alle EW mit Mittelangriff</t>
  </si>
  <si>
    <t>Sw 70.0001</t>
  </si>
  <si>
    <t>7310 511</t>
  </si>
  <si>
    <t>S 7310.61</t>
  </si>
  <si>
    <t>Stellstange SSt 1410</t>
  </si>
  <si>
    <t>Schnellläuferantrieb S700</t>
  </si>
  <si>
    <t>7310 585</t>
  </si>
  <si>
    <t>Stellstange SSt 1430</t>
  </si>
  <si>
    <t>2. WA an EW 60-7000/6000 und -6000/3700</t>
  </si>
  <si>
    <t>7310 560</t>
  </si>
  <si>
    <t>Stellstange SSt 1445</t>
  </si>
  <si>
    <t>Flachkreuzung (S700K o. S700)</t>
  </si>
  <si>
    <t>7310 588</t>
  </si>
  <si>
    <t>Stellstange SSt 1530</t>
  </si>
  <si>
    <t>Sw 6451.1141 (DKW Schnellläufer)</t>
  </si>
  <si>
    <t>Stellstange SSt 1555</t>
  </si>
  <si>
    <t>S-Bahn Hmb, ohne Isolierung</t>
  </si>
  <si>
    <t>Stellstange SSt 1765</t>
  </si>
  <si>
    <t>S-Bahn Bln, verlängerte WA-Lagerung</t>
  </si>
  <si>
    <t>7310 518</t>
  </si>
  <si>
    <t>Stellstange SSt 1790</t>
  </si>
  <si>
    <t>DW 49-190, ZV fern</t>
  </si>
  <si>
    <t>Stellstange SSt 2270</t>
  </si>
  <si>
    <t>Hmb Hbf W 339</t>
  </si>
  <si>
    <t>Stellstange SSt 2345</t>
  </si>
  <si>
    <t>EKW 54-190 fern, mit Klammerverschluss</t>
  </si>
  <si>
    <t>Stellstange SSt 3290 !Sonder!</t>
  </si>
  <si>
    <t>Leipzig Hbf, Weichen in Mittellage</t>
  </si>
  <si>
    <t>7310 945</t>
  </si>
  <si>
    <t>Stellstange SSt 3390 !Sonder!</t>
  </si>
  <si>
    <t>Sw 1151.0182, Nürnberg W 165</t>
  </si>
  <si>
    <t>Stellstange SSt 3415 !Sonder!</t>
  </si>
  <si>
    <t>Stellstange SSt 3456</t>
  </si>
  <si>
    <t>Stellstange SSt 3585</t>
  </si>
  <si>
    <t>EIBKW 54-50,860</t>
  </si>
  <si>
    <t>Stellstange SSt 3710</t>
  </si>
  <si>
    <t>Kassel W105</t>
  </si>
  <si>
    <t>Stellstange SSt 3960 !Sonder!</t>
  </si>
  <si>
    <t>Stellstange SSt 4170 !Sonder!</t>
  </si>
  <si>
    <t>Sw 1351.0596, Kassel Hbf W55</t>
  </si>
  <si>
    <t>Stellstange SSt 1080</t>
  </si>
  <si>
    <t>DKW 54-190, 120mm verkürzt</t>
  </si>
  <si>
    <t>Sw 70.0002</t>
  </si>
  <si>
    <t>7310 943</t>
  </si>
  <si>
    <t>Stellstange SSt 1200</t>
  </si>
  <si>
    <t>7310 651</t>
  </si>
  <si>
    <t>Stellstange SSt 1235</t>
  </si>
  <si>
    <t>DKW 49/54-190 (Schnellläufer)</t>
  </si>
  <si>
    <t>Stellstange SSt 1600</t>
  </si>
  <si>
    <t xml:space="preserve">DKW 54-190 S-Bahn </t>
  </si>
  <si>
    <t>7310 874</t>
  </si>
  <si>
    <t>Stellstange SSt 1380</t>
  </si>
  <si>
    <t>Stellstange f Schnellläufer</t>
  </si>
  <si>
    <t>Sw 70.0003</t>
  </si>
  <si>
    <t>7315 046</t>
  </si>
  <si>
    <t>S 7315.02</t>
  </si>
  <si>
    <t>Stellstange SSt 350</t>
  </si>
  <si>
    <t>Weichen mit Verschlussschwellen</t>
  </si>
  <si>
    <t>7327 015</t>
  </si>
  <si>
    <t>S 7327.03</t>
  </si>
  <si>
    <r>
      <t>Stellstange SSt 1380</t>
    </r>
    <r>
      <rPr>
        <b/>
        <sz val="11"/>
        <rFont val="Calibri"/>
        <family val="2"/>
        <scheme val="minor"/>
      </rPr>
      <t>-2</t>
    </r>
  </si>
  <si>
    <t>EKW 54-190  nah</t>
  </si>
  <si>
    <t>Sw 70.0004</t>
  </si>
  <si>
    <t>7310 831</t>
  </si>
  <si>
    <t>S 7310.26</t>
  </si>
  <si>
    <t>Stellstange SSt 2975, EKW 54-500</t>
  </si>
  <si>
    <t>EKW 54-500-1:12</t>
  </si>
  <si>
    <t>Sw 70.0005</t>
  </si>
  <si>
    <t>7310 870</t>
  </si>
  <si>
    <t>Stellstange SSt 3035, EKW 54-500</t>
  </si>
  <si>
    <t>EBKW 54-500,860/oo-1:9 /1:11,272</t>
  </si>
  <si>
    <t>7310 871</t>
  </si>
  <si>
    <t>Stellstange SSt 3090, EKW 54-500</t>
  </si>
  <si>
    <t>EKW 54-500-1:9, EBKW 54-500,860/oo-1:9</t>
  </si>
  <si>
    <t>7310 869</t>
  </si>
  <si>
    <t>Stellstange SSt 3130, EKW 54-500</t>
  </si>
  <si>
    <t>EBKW 54-500,860/249,763-1:9</t>
  </si>
  <si>
    <t>Stellstange SSt 1310R</t>
  </si>
  <si>
    <t>EH-fb, EH-gb</t>
  </si>
  <si>
    <t>Sw 70.0007</t>
  </si>
  <si>
    <t>7310 575</t>
  </si>
  <si>
    <t>S 7310.19</t>
  </si>
  <si>
    <t>Stellstange SSt 1310L</t>
  </si>
  <si>
    <t>7310 583</t>
  </si>
  <si>
    <t>Stellstange SSt 1780</t>
  </si>
  <si>
    <t>EKW 54-190-1:… S-Bahn Berlin nah</t>
  </si>
  <si>
    <t>Sw 70.0008</t>
  </si>
  <si>
    <t>7310 873</t>
  </si>
  <si>
    <t>Stellstange  SSt 1420 (f. S700)</t>
  </si>
  <si>
    <t>Schnellstläufer EW, EKW nah (f. S700)</t>
  </si>
  <si>
    <t>Sw 70.0009</t>
  </si>
  <si>
    <t>7317 005</t>
  </si>
  <si>
    <t>S 7317.00</t>
  </si>
  <si>
    <t>Stellstange  SSt 1380-1 (f. L700H)</t>
  </si>
  <si>
    <t>Schnellstläufer EW, EKW nah (f. L700H)</t>
  </si>
  <si>
    <t>7317 015</t>
  </si>
  <si>
    <t>S 7317.05</t>
  </si>
  <si>
    <t>Stellstange  SSt 2390 (f. S700)</t>
  </si>
  <si>
    <t>Schnellstläufer EKW fern (f. S700)</t>
  </si>
  <si>
    <t>7317 017</t>
  </si>
  <si>
    <t>Stellstange  SSt 2350 (f. L700H)</t>
  </si>
  <si>
    <t>Schnellstläufer EKW fern (f. L700H)</t>
  </si>
  <si>
    <t>7317 018</t>
  </si>
  <si>
    <t xml:space="preserve">Stellstange SSt 3953  </t>
  </si>
  <si>
    <t>Darmstadt Hbf W 176</t>
  </si>
  <si>
    <t>Sw 70.0010</t>
  </si>
  <si>
    <t>Stellstange SSt 2140R</t>
  </si>
  <si>
    <t>DD Friedrichstadt W6</t>
  </si>
  <si>
    <t>Sw 70.0011</t>
  </si>
  <si>
    <t xml:space="preserve">Stellstange SSt 2140L  </t>
  </si>
  <si>
    <t>DD Friedrichstadt W111</t>
  </si>
  <si>
    <t xml:space="preserve">Stellstange SSt 5800  </t>
  </si>
  <si>
    <t>Sw 70.0012</t>
  </si>
  <si>
    <t>Stellstange SSt 1545m</t>
  </si>
  <si>
    <t>DKW 49-190 mechan. ferngestellt</t>
  </si>
  <si>
    <t>Sw 70.0013</t>
  </si>
  <si>
    <t xml:space="preserve">Stellstange SSt 4115  </t>
  </si>
  <si>
    <t>Radebeul EH-fb 60-2500</t>
  </si>
  <si>
    <t>Sw 70.0014</t>
  </si>
  <si>
    <t>Stellstange SSt 4127 !So!</t>
  </si>
  <si>
    <t>Coswig W74</t>
  </si>
  <si>
    <t>Sw 70.0015</t>
  </si>
  <si>
    <t>Stellstange SSt 3080</t>
  </si>
  <si>
    <t>teilw. Stillegung DKW 54-500</t>
  </si>
  <si>
    <t>Sw 70.0016</t>
  </si>
  <si>
    <t>Stellstange SSt 1195</t>
  </si>
  <si>
    <t>Sw 70.0017</t>
  </si>
  <si>
    <t>Stellstange SSt 2130L !So!</t>
  </si>
  <si>
    <t>DD-Friedrichstadt</t>
  </si>
  <si>
    <t>Sw 70.0018</t>
  </si>
  <si>
    <t>Stellstange SSt 2130R !So!</t>
  </si>
  <si>
    <t>Stellstange SSt 1380L</t>
  </si>
  <si>
    <t>S-Bahn, EKW 54-190 fern, WA-Lager tief</t>
  </si>
  <si>
    <t>Sw 70.0019</t>
  </si>
  <si>
    <t>Stellstange SSt 1380R</t>
  </si>
  <si>
    <t>Sw 70.0020</t>
  </si>
  <si>
    <t>Stellstange SSt 1150</t>
  </si>
  <si>
    <t>Schnellstläufer, verkürzte Lagerung</t>
  </si>
  <si>
    <t>Sw 70.0021</t>
  </si>
  <si>
    <t>7317 060</t>
  </si>
  <si>
    <t>S 7317.01</t>
  </si>
  <si>
    <t>Stellstange SSt 3080-1</t>
  </si>
  <si>
    <t>Wiesbaden W123</t>
  </si>
  <si>
    <t>Sw 70.0022</t>
  </si>
  <si>
    <t>Stellstange SSt 935</t>
  </si>
  <si>
    <t>Sw 70.0023</t>
  </si>
  <si>
    <t>7310 395</t>
  </si>
  <si>
    <t>S 7310.113</t>
  </si>
  <si>
    <t>Stellstange SSt 3667 !So!</t>
  </si>
  <si>
    <t>Sw 70.0024</t>
  </si>
  <si>
    <t>7331 008</t>
  </si>
  <si>
    <t>Stellstange SSt 2915 !So!</t>
  </si>
  <si>
    <t>Sw 70.0025</t>
  </si>
  <si>
    <t>Stellstange SSt 2960 !So!</t>
  </si>
  <si>
    <t>Sw 70.0026</t>
  </si>
  <si>
    <t>Stellstange SSt 925R  !So!</t>
  </si>
  <si>
    <t>Sw 70.0027</t>
  </si>
  <si>
    <t>Stellstange SSt 925L  !So!</t>
  </si>
  <si>
    <t>Stellstange SSt 935-1</t>
  </si>
  <si>
    <t>Einfachgestänge in Gleismitte</t>
  </si>
  <si>
    <t>Sw 70.0028</t>
  </si>
  <si>
    <t>Stellstange SSt 1750 !So!</t>
  </si>
  <si>
    <t>Sw 1351.0587, Heilbronn W606</t>
  </si>
  <si>
    <t>Sw 70.0029</t>
  </si>
  <si>
    <t>Stellstange SSt 3415-1 getrennt !So!</t>
  </si>
  <si>
    <t>Sw 1451.0580, Köln Deutz</t>
  </si>
  <si>
    <t>Sw 70.0030</t>
  </si>
  <si>
    <t>Stellstange SSt 1100</t>
  </si>
  <si>
    <t>Sw 70.0031</t>
  </si>
  <si>
    <t>7310 423</t>
  </si>
  <si>
    <t>Stellstange SSt 1218R</t>
  </si>
  <si>
    <t>vertiefte + verkürzte WA-Lagerung</t>
  </si>
  <si>
    <t>Sw 70.0032</t>
  </si>
  <si>
    <t>7310 652</t>
  </si>
  <si>
    <t>Stellstange SSt 1218L</t>
  </si>
  <si>
    <t>7310 653</t>
  </si>
  <si>
    <t>Stellstange SSt 375</t>
  </si>
  <si>
    <t>opt. Stellsystem mit EVZ</t>
  </si>
  <si>
    <t>Sw 70.0033</t>
  </si>
  <si>
    <t>Stellstange SSt 1735 !So!</t>
  </si>
  <si>
    <t>Sw 70.0034</t>
  </si>
  <si>
    <t>Stellstange SSt 3935 !So!</t>
  </si>
  <si>
    <t>Sw 70.0035</t>
  </si>
  <si>
    <t>Stellstange SSt 773</t>
  </si>
  <si>
    <t>DKW 54-190, S700V</t>
  </si>
  <si>
    <t>Sw 70.0036</t>
  </si>
  <si>
    <t>soll</t>
  </si>
  <si>
    <t>Stellstange SSt XXXX !So!</t>
  </si>
  <si>
    <t>Manhheim Hbf</t>
  </si>
  <si>
    <t>Sw 70.0037</t>
  </si>
  <si>
    <t>Stellstange SSt 1585 !So!</t>
  </si>
  <si>
    <t>Sw 70.0038</t>
  </si>
  <si>
    <t>Stellstange SSt 3145L !So!</t>
  </si>
  <si>
    <t>Sw 1351.0597, Mannheim Hbf W125a</t>
  </si>
  <si>
    <t>Sw 70.0039</t>
  </si>
  <si>
    <t>Stellstange SSt 3145R !So!</t>
  </si>
  <si>
    <t>Stellstange Ssti 1375</t>
  </si>
  <si>
    <t xml:space="preserve">S-Bahn Hmb, mit Isolierung </t>
  </si>
  <si>
    <t>Sw 70.0050</t>
  </si>
  <si>
    <t>Stellstange Ssti 1555</t>
  </si>
  <si>
    <t>Stellstange SSt-M01-3325</t>
  </si>
  <si>
    <t>Rückfallweiche Ingolstadt Hbf W 325</t>
  </si>
  <si>
    <t>Sw 70.0051</t>
  </si>
  <si>
    <t xml:space="preserve">Stellstange SSt 1660m  </t>
  </si>
  <si>
    <t>Sw 70.0101</t>
  </si>
  <si>
    <t>116 050</t>
  </si>
  <si>
    <t>S 116.03</t>
  </si>
  <si>
    <t>Stellstange SSt 1560m</t>
  </si>
  <si>
    <t>116 051</t>
  </si>
  <si>
    <t>S 116.06</t>
  </si>
  <si>
    <t>Stellstange SSt 705Rm</t>
  </si>
  <si>
    <t>Sw 70.0103</t>
  </si>
  <si>
    <t>113 647</t>
  </si>
  <si>
    <t>113 208</t>
  </si>
  <si>
    <t>S  113.10</t>
  </si>
  <si>
    <t>Stellstange SSt 705Lm</t>
  </si>
  <si>
    <t>113 648</t>
  </si>
  <si>
    <t>113 207</t>
  </si>
  <si>
    <t>Stellstange  SSt 1060Lm</t>
  </si>
  <si>
    <t>113 409</t>
  </si>
  <si>
    <t>Stellstange  SSt 1060Rm</t>
  </si>
  <si>
    <t>113 410</t>
  </si>
  <si>
    <t>Stellstange  SSt 1840Rm</t>
  </si>
  <si>
    <t>Sw 70.0104</t>
  </si>
  <si>
    <t>Stellstange  SSt 1840Lm</t>
  </si>
  <si>
    <t>Stellstange  SSt 3360Rm</t>
  </si>
  <si>
    <t>EKW 54-500-1:12 (fern), mech ferngest</t>
  </si>
  <si>
    <t>Sw 70.0105</t>
  </si>
  <si>
    <t>Stellstange  SSt 3360Lm</t>
  </si>
  <si>
    <t>Stellstange  SSt 3485Rm</t>
  </si>
  <si>
    <t>EKW 49-500-1:12 (fern), mech ferngest</t>
  </si>
  <si>
    <t>Sw 70.0106</t>
  </si>
  <si>
    <t>Stellstange  SSt 3485Lm</t>
  </si>
  <si>
    <t>Stellstange SSt 480</t>
  </si>
  <si>
    <t>Gleissperre (nur KS!, Ersatz: SSt 480-1)</t>
  </si>
  <si>
    <t>Sw 70.0201</t>
  </si>
  <si>
    <t>7320 135</t>
  </si>
  <si>
    <t>S 7320.04</t>
  </si>
  <si>
    <t>Stellstange SSt 965R</t>
  </si>
  <si>
    <t>Sw 70.0202</t>
  </si>
  <si>
    <t>7320 008</t>
  </si>
  <si>
    <t>S 7320.07</t>
  </si>
  <si>
    <t>Stellstange SSt 965L</t>
  </si>
  <si>
    <t>Stellstange SSt 880</t>
  </si>
  <si>
    <t>Sw 70.0203</t>
  </si>
  <si>
    <t>7320 136</t>
  </si>
  <si>
    <t>Stellstange SSt 2245</t>
  </si>
  <si>
    <t>7320 134</t>
  </si>
  <si>
    <t>Stellstange SSt 2645</t>
  </si>
  <si>
    <t>7320 137</t>
  </si>
  <si>
    <t>Stellstange SSt 2750</t>
  </si>
  <si>
    <t>7320 143</t>
  </si>
  <si>
    <t>Stellstange SSt 480-1</t>
  </si>
  <si>
    <t>Sw 70.0205</t>
  </si>
  <si>
    <t>Stellstange SSt 2750L</t>
  </si>
  <si>
    <t>Gleissperre, einf. mech. fernliegend</t>
  </si>
  <si>
    <t>Sw 70.0206</t>
  </si>
  <si>
    <t>Stellstange SSt 2750R</t>
  </si>
  <si>
    <t>Stellstange SSt 2245L !So!</t>
  </si>
  <si>
    <t>Sw 1852.0222, Haltern a.S. GS56</t>
  </si>
  <si>
    <t>Sw 70.0207</t>
  </si>
  <si>
    <t>Stellstange SSt 2245R !So!</t>
  </si>
  <si>
    <t>Stellstange SSt 515L</t>
  </si>
  <si>
    <t>Sw 70.0208</t>
  </si>
  <si>
    <t>Stellstange SSt 515R</t>
  </si>
  <si>
    <t>Stellstange StS-425 OSS</t>
  </si>
  <si>
    <t>opt. Stellsystem, Einzelantrieb</t>
  </si>
  <si>
    <t>Sw 70.0501</t>
  </si>
  <si>
    <t>S 7319.68 Bl.1</t>
  </si>
  <si>
    <t>Stellstange StS-425-A, OSS</t>
  </si>
  <si>
    <t>opt. Stellsystem, Einzelantrieb, m BSt</t>
  </si>
  <si>
    <t>Sw 70.0502</t>
  </si>
  <si>
    <t>S 7319.68 Bl.2</t>
  </si>
  <si>
    <t>Stellstange StS-1200-A, OSS</t>
  </si>
  <si>
    <t>Sw 70.0503</t>
  </si>
  <si>
    <t>S 7319.68 Bl.3</t>
  </si>
  <si>
    <t>Stellstange StS-1100 kpl (Herzst), OSS</t>
  </si>
  <si>
    <t>Sw 70.0504</t>
  </si>
  <si>
    <t>S 7319.68 Bl.5</t>
  </si>
  <si>
    <t>Stellstange StS-1200 kpl (Herzst), OSS</t>
  </si>
  <si>
    <t>Stellstange StS-1250 kpl (Herzst), OSS</t>
  </si>
  <si>
    <t>Stellstange StS-1330 kpl (Herzst), OSS</t>
  </si>
  <si>
    <t>Prüferstange PSt 480, kurz, gerade !So!</t>
  </si>
  <si>
    <t>Ebersbach/Fils 67W11</t>
  </si>
  <si>
    <t>Sw 71.0001</t>
  </si>
  <si>
    <t>Prüferstange PSt 555, kurz, gerade</t>
  </si>
  <si>
    <t>alle EW: am SpV; el. Zprk Gest. geg.S</t>
  </si>
  <si>
    <t>7310 753</t>
  </si>
  <si>
    <t xml:space="preserve">S 7310.101 </t>
  </si>
  <si>
    <t>S 7310.73</t>
  </si>
  <si>
    <t>Prüferstange PSt 590, kurz, gerade</t>
  </si>
  <si>
    <t>EW 60-6000/3700 (6. Zprk); Kr 54/60</t>
  </si>
  <si>
    <t>7310 754</t>
  </si>
  <si>
    <t>Prüferstange PSt 630, kurz, gerade</t>
  </si>
  <si>
    <t>EW 60-7000/6000</t>
  </si>
  <si>
    <t>7310 724</t>
  </si>
  <si>
    <t>Prüferstange PSt 735, kurz, gerade</t>
  </si>
  <si>
    <t xml:space="preserve">S-Bahn Hmb, bei durchgeh. Stromsch. </t>
  </si>
  <si>
    <t>S-Bahn Hamburg</t>
  </si>
  <si>
    <t>Prüferstange PSt 945, kurz, gerade</t>
  </si>
  <si>
    <t>7310 755</t>
  </si>
  <si>
    <t>Prüferstange PSt 988, kurz, gerade</t>
  </si>
  <si>
    <t>7310 590</t>
  </si>
  <si>
    <t>Prüferstange PSt 2570, kurz, gerade !So!</t>
  </si>
  <si>
    <t>Sw 1151.0183, Goslar W 11</t>
  </si>
  <si>
    <t>Prüferstange PSt 2600, kurz, gerade !So!</t>
  </si>
  <si>
    <t>Göppingen W85</t>
  </si>
  <si>
    <t>Prüferstange PSt 2650, kurz, gerade !So!</t>
  </si>
  <si>
    <t>Prüferstange PSt 2775, kurz, gerade !So!</t>
  </si>
  <si>
    <t>Sw 1151.0595, Saarbrücken W243</t>
  </si>
  <si>
    <t>Prüferstange PSt 680, kurz, gekröpft</t>
  </si>
  <si>
    <t>Weichen mit verkürzter WA-Lagerung</t>
  </si>
  <si>
    <t>Sw 71.0002</t>
  </si>
  <si>
    <t>Prüferstange PSt 730, kurz, gekröpft</t>
  </si>
  <si>
    <t>alle EW: el. ZPrk Gestänge auf gl. Seite</t>
  </si>
  <si>
    <t>7310 775</t>
  </si>
  <si>
    <t>S 7310.104</t>
  </si>
  <si>
    <t>S 7310.75</t>
  </si>
  <si>
    <t>Prüferstange PSt 760, kurz, gekröpft</t>
  </si>
  <si>
    <t>EW 60-7000/6000 ZPrk Gest. auf gl. Seite</t>
  </si>
  <si>
    <t>7310 776</t>
  </si>
  <si>
    <t>Prüferstange PSt 785, kurz, gekröpft</t>
  </si>
  <si>
    <t>7310 780</t>
  </si>
  <si>
    <t>Prüferstange PSt 555L, kurz, DKW 54-190</t>
  </si>
  <si>
    <t>mit CKA/EVZ</t>
  </si>
  <si>
    <t>Sw 71.0003</t>
  </si>
  <si>
    <t>7310 792</t>
  </si>
  <si>
    <t>S 7310.66</t>
  </si>
  <si>
    <t>Prüferstange PSt 555R, kurz, DKW 54-190</t>
  </si>
  <si>
    <t>7310 791</t>
  </si>
  <si>
    <t>Prüferstange PSt 735L, kurz, DKW 54-190</t>
  </si>
  <si>
    <t>mit CKA/EVZ,  S-Bahn Hmb</t>
  </si>
  <si>
    <t>Prüferstange PSt 735R, kurz, DKW 54-190</t>
  </si>
  <si>
    <t>Prüferstange PSt 955L, kurz, DKW 54-190</t>
  </si>
  <si>
    <t>mit CKA/EVZ,  S-Bahn Bln</t>
  </si>
  <si>
    <t>7310 876</t>
  </si>
  <si>
    <t>Prüferstange PSt 955R, kurz, DKW 54-190</t>
  </si>
  <si>
    <t>7310 875</t>
  </si>
  <si>
    <t>Prüferstange PSt 2565L, kurz, DKW 54-500</t>
  </si>
  <si>
    <t>DKW 54-500-1:9/1:12 (4-Zungen-Pr.)</t>
  </si>
  <si>
    <t>Sw 71.0004</t>
  </si>
  <si>
    <t>7310 859</t>
  </si>
  <si>
    <t>S 7310.102</t>
  </si>
  <si>
    <t>Prüferstange PSt 2565R, kurz, DKW 54-500</t>
  </si>
  <si>
    <t>7310 758</t>
  </si>
  <si>
    <t>Prüferstange PSt 2605L, kurz, DKW 54-500</t>
  </si>
  <si>
    <t>DKW 54-500-1:9/1:11,611 (4-Zungen-Pr.)</t>
  </si>
  <si>
    <t>7310 858</t>
  </si>
  <si>
    <t>Prüferstange PSt 2605R, kurz, DKW 54-500</t>
  </si>
  <si>
    <t>7310 855</t>
  </si>
  <si>
    <t>Prüferstange PSt 2635L, kurz, DKW 54-500</t>
  </si>
  <si>
    <t>DKW 54-500-1:9/1:11,027 (4-Zungen-Pr.)</t>
  </si>
  <si>
    <t>7310 857</t>
  </si>
  <si>
    <t>Prüferstange PSt 2635R, kurz, DKW 54-500</t>
  </si>
  <si>
    <t>7310 854</t>
  </si>
  <si>
    <t>Prüferstange PSt 2685L, kurz, DKW 54-500</t>
  </si>
  <si>
    <t>DKW 54-500-1:9 (4-Zungen-Pr.)</t>
  </si>
  <si>
    <t>7310 856</t>
  </si>
  <si>
    <t>Prüferstange PSt 2685R, kurz, DKW 54-500</t>
  </si>
  <si>
    <t>7310 759</t>
  </si>
  <si>
    <t>Prüferstange PSt 3015L, kurz, EKW 54-500</t>
  </si>
  <si>
    <t>EKW 54-500-1:9 verkürzte WA-Lagerung</t>
  </si>
  <si>
    <t>7310 904</t>
  </si>
  <si>
    <t>Prüferstange PSt 3015R, kurz, EKW 54-500</t>
  </si>
  <si>
    <t>7310 903</t>
  </si>
  <si>
    <t>Prüferstange PSt 3190L, kurz, DKW 54-500</t>
  </si>
  <si>
    <t>DKW/EKW 54-500-1:9/1:12 (2-Zu-Pr. fern)</t>
  </si>
  <si>
    <t>7310 867</t>
  </si>
  <si>
    <t>Prüferstange PSt 3190R, kurz, DKW 54-500</t>
  </si>
  <si>
    <t>7310 762</t>
  </si>
  <si>
    <t>Prüferstange PSt 3230L, kurz, DKW 54-500</t>
  </si>
  <si>
    <t>DKW 54-500-1:9/1:11,611 (2-Zu-Pr. fern)</t>
  </si>
  <si>
    <t>7310 866</t>
  </si>
  <si>
    <t>Prüferstange PSt 3230R, kurz, DKW 54-500</t>
  </si>
  <si>
    <t>7310 861</t>
  </si>
  <si>
    <t>Prüferstange PSt 3245L, kurz, EBKW54-500</t>
  </si>
  <si>
    <t>EBKW 54-500,860/oo-1:9./1:11,611 fern</t>
  </si>
  <si>
    <t>7310 868</t>
  </si>
  <si>
    <t>Prüferstange PSt 3245R, kurz, EBKW54-500</t>
  </si>
  <si>
    <t>7310 863</t>
  </si>
  <si>
    <t>Prüferstange PSt 3260L, kurz, DKW 54-500</t>
  </si>
  <si>
    <t>DKW 54-500-1:9/1:11,027 (2-Zu-Pr. fern)</t>
  </si>
  <si>
    <t>7310 865</t>
  </si>
  <si>
    <t>Prüferstange PSt 3260R, kurz, DKW 54-500</t>
  </si>
  <si>
    <t>7310 860</t>
  </si>
  <si>
    <t>Prüferstange PSt 3310L, kurz, DKW 54-500</t>
  </si>
  <si>
    <t>DKW/EKW 54-500-1:9 (2-Zu-Pr. fern)</t>
  </si>
  <si>
    <t>7310 864</t>
  </si>
  <si>
    <t>Prüferstange PSt 3310R, kurz, DKW 54-500</t>
  </si>
  <si>
    <t>7310 763</t>
  </si>
  <si>
    <t>Prüferstange PSt 3340L, kurz, DKW 54-500</t>
  </si>
  <si>
    <t>DKW/EKW 54-500,860/249.763 -1:9</t>
  </si>
  <si>
    <t>Prüferstange PSt 3340R, kurz, DKW 54-500</t>
  </si>
  <si>
    <t>Prüferstange PSt 590L, kurz (VS)</t>
  </si>
  <si>
    <t>Weichen m. Verschlussschwellen SpV</t>
  </si>
  <si>
    <t>Sw 71.0005</t>
  </si>
  <si>
    <t>7327 003</t>
  </si>
  <si>
    <t>S 7327.01</t>
  </si>
  <si>
    <t>Prüferstange PSt 590R, kurz (VS)</t>
  </si>
  <si>
    <t>7327 001</t>
  </si>
  <si>
    <t>Prüferstange PSt 1955L, kurz, EKW 54-190</t>
  </si>
  <si>
    <t>fern, S-Bahn Bln, verläng. WA-Lagerung</t>
  </si>
  <si>
    <t>Sw 71.0006</t>
  </si>
  <si>
    <t>7310 815</t>
  </si>
  <si>
    <t>S 7310.68</t>
  </si>
  <si>
    <t>Prüferstange PSt 1955R, kurz, EKW 54-190</t>
  </si>
  <si>
    <t>7310 814</t>
  </si>
  <si>
    <t>Prüferstange PSt 554L, kurz, EKW 54-190</t>
  </si>
  <si>
    <t>7310 805</t>
  </si>
  <si>
    <t>Prüferstange PSt 554R, kurz, EKW 54-190</t>
  </si>
  <si>
    <t>7310 804</t>
  </si>
  <si>
    <t>Prüferstange PSt 954L, kurz, EKW 54-190</t>
  </si>
  <si>
    <t>nah, S-Bahn Bln</t>
  </si>
  <si>
    <t>7310 811</t>
  </si>
  <si>
    <t>Prüferstange PSt 954R, kurz, EKW 54-190</t>
  </si>
  <si>
    <t>7310 810</t>
  </si>
  <si>
    <t>Prüferstange PSt 1555L, kurz, EKW 54-190</t>
  </si>
  <si>
    <t>7310 807</t>
  </si>
  <si>
    <t>Prüferstange PSt 1555R, kurz, EKW 54-190</t>
  </si>
  <si>
    <t>7310 806</t>
  </si>
  <si>
    <t>Prüferstange PSt 2807L kurz</t>
  </si>
  <si>
    <t>f. EBKW 54-500 in Mittellage (BV Saarbr)</t>
  </si>
  <si>
    <t>Sw 71.0007</t>
  </si>
  <si>
    <t>Prüferstange PSt 555-1, kurz</t>
  </si>
  <si>
    <t xml:space="preserve">Zprk, EW 49-1200, </t>
  </si>
  <si>
    <t>Sw 71.0008</t>
  </si>
  <si>
    <t>Prüferstange PSt 1280 kurz</t>
  </si>
  <si>
    <t xml:space="preserve">Bln- Karow W 120 </t>
  </si>
  <si>
    <t>Sw 71.0009</t>
  </si>
  <si>
    <t>Prüferstange  PSt 1130 kurz !Sonder!</t>
  </si>
  <si>
    <t>S Bahn Bln, ZprK  Gest. auf gl. Seite</t>
  </si>
  <si>
    <t>Sw 71.0010</t>
  </si>
  <si>
    <t>7310 777</t>
  </si>
  <si>
    <t>Prüferstange PSt 435R, kurz, DKW 54-190</t>
  </si>
  <si>
    <t>DKW 49/54-190, 120mm verkürzt</t>
  </si>
  <si>
    <t>Sw 71.0011</t>
  </si>
  <si>
    <t>7310 931</t>
  </si>
  <si>
    <t>Prüferstange PSt 435L, kurz, DKW 54-190</t>
  </si>
  <si>
    <t>7310 932</t>
  </si>
  <si>
    <t>Prüferstange  PSt 1328 kurz !Sonder!</t>
  </si>
  <si>
    <t>DD-Friedrichstadt W121, W6</t>
  </si>
  <si>
    <t>Sw 71.0012</t>
  </si>
  <si>
    <t>Prüferstange  PSt 1305 kurz !Sonder!</t>
  </si>
  <si>
    <t>Sw 71.0013</t>
  </si>
  <si>
    <t>Prüferstange  PSt 5010 kurz !Sonder!</t>
  </si>
  <si>
    <t>Sw 71.0014</t>
  </si>
  <si>
    <t>Prüferstange  PSt 3305 kurz !So!</t>
  </si>
  <si>
    <t>Sw 71.0015</t>
  </si>
  <si>
    <t>Prüferstange  PSt 2767 kurz !Sonder!</t>
  </si>
  <si>
    <t>Mosbach W38</t>
  </si>
  <si>
    <t>Sw 71.0016</t>
  </si>
  <si>
    <t>Prüferstange PSt 2470 kurz !Sonder!</t>
  </si>
  <si>
    <t>Weichen in Mittellage</t>
  </si>
  <si>
    <t>Sw 71.0017</t>
  </si>
  <si>
    <t>Prüferstange PSt 554L-1 kurz</t>
  </si>
  <si>
    <t>S-Bahn, EKW 54-190 nah, WA-Lager tief</t>
  </si>
  <si>
    <t>Sw 71.0018</t>
  </si>
  <si>
    <t>Prüferstange PSt 554R-1 kurz</t>
  </si>
  <si>
    <t>Prüferstange PSt 1555L-1 kurz</t>
  </si>
  <si>
    <t>Prüferstange PSt 1555R-1 kurz</t>
  </si>
  <si>
    <t>Prüferstange PSt 555R-2 kurz</t>
  </si>
  <si>
    <t>S-Bahn vertiefte Lagerung DKW</t>
  </si>
  <si>
    <t>Sw 71.0019</t>
  </si>
  <si>
    <t>Prüferstange PSt 555L-2 kurz</t>
  </si>
  <si>
    <t>Prüferstange PSt 555-3 kurz</t>
  </si>
  <si>
    <t>Sw 71.0020</t>
  </si>
  <si>
    <t>Prüferstange PSt 280 kurz</t>
  </si>
  <si>
    <t>FF el. Zprk bei Gestänge auf geg.S.</t>
  </si>
  <si>
    <t>Sw 71.0021</t>
  </si>
  <si>
    <t>Prüferstange PSt 1578L kurz</t>
  </si>
  <si>
    <t>DKW 54-190 nah</t>
  </si>
  <si>
    <t>Sw 71.0022</t>
  </si>
  <si>
    <t>Prüferstange PSt 1578R kurz</t>
  </si>
  <si>
    <t>Prüferstange PSt 300L kurz</t>
  </si>
  <si>
    <t>Sw 71.0023</t>
  </si>
  <si>
    <t>7310 393</t>
  </si>
  <si>
    <t>S 7310.125</t>
  </si>
  <si>
    <t>Prüferstange PSt 300R kurz</t>
  </si>
  <si>
    <t>7310 392</t>
  </si>
  <si>
    <t>Prüferstange PSt 3105 kurz !So!</t>
  </si>
  <si>
    <t>Sw 71.0024</t>
  </si>
  <si>
    <t>Prüferstange PSt 1260 kurz</t>
  </si>
  <si>
    <t>Sw 71.0025</t>
  </si>
  <si>
    <t>7321 044</t>
  </si>
  <si>
    <t>Prüferstange PSt 1420 kurz</t>
  </si>
  <si>
    <t>Sw 71.0026</t>
  </si>
  <si>
    <t>Prüferstange PSt 1100 kurz !So!</t>
  </si>
  <si>
    <t>Sw 71.0027</t>
  </si>
  <si>
    <t>Prüferstange PSt 285L kurz</t>
  </si>
  <si>
    <t>Sw 71.0028</t>
  </si>
  <si>
    <t>7310 720</t>
  </si>
  <si>
    <t>S 7310.82</t>
  </si>
  <si>
    <t>Prüferstange PSt 285R kurz</t>
  </si>
  <si>
    <t>7310 722</t>
  </si>
  <si>
    <t>Prüferstange PSt 393 kurz</t>
  </si>
  <si>
    <t>Sw 71.0029</t>
  </si>
  <si>
    <t>7310 766</t>
  </si>
  <si>
    <t>S 7310.103</t>
  </si>
  <si>
    <t>Prüferstange PSt 550L kurz</t>
  </si>
  <si>
    <t>Sw 11.1003 zusätzl. ZPrK</t>
  </si>
  <si>
    <t>Sw 71.0030</t>
  </si>
  <si>
    <t>Prüferstange PSt 550R kurz</t>
  </si>
  <si>
    <t>Prüferstange PSt 720L kurz</t>
  </si>
  <si>
    <t>Sw 11.1004 zusätzl. ZPrK</t>
  </si>
  <si>
    <t>Sw 71.0031</t>
  </si>
  <si>
    <t>Prüferstange PSt 720R kurz</t>
  </si>
  <si>
    <t>mech. gest. Weiche mit zus. ZPrK</t>
  </si>
  <si>
    <t>Prüferstange PSt 929 kurz !So!</t>
  </si>
  <si>
    <t>Sw 71.0032</t>
  </si>
  <si>
    <t>Prüferstange PSt 3100 kurz !So!</t>
  </si>
  <si>
    <t>Sw 71.0033</t>
  </si>
  <si>
    <t>Prüferstange PSt 765 kurz !So!</t>
  </si>
  <si>
    <t>Sw 71.0034</t>
  </si>
  <si>
    <t>Prüferstange PSt 555L-1 kurz !So!</t>
  </si>
  <si>
    <t>Sw 2141.0544 mech ferngest Ri+ELP</t>
  </si>
  <si>
    <t>Sw 71.0035</t>
  </si>
  <si>
    <t>Prüferstange PSt 555R-1 kurz !So!</t>
  </si>
  <si>
    <t>Prüferstange PSti 555, kurz,  isoliert</t>
  </si>
  <si>
    <t>S-Bahn Hmb, unterbrochene Stromschiene</t>
  </si>
  <si>
    <t>Sw 71.0050</t>
  </si>
  <si>
    <t>7310 786</t>
  </si>
  <si>
    <t>S 7310.79</t>
  </si>
  <si>
    <t>Prüferstange PSti 735, kurz,  isoliert</t>
  </si>
  <si>
    <t>Ersetzt durch Sw 71.0052</t>
  </si>
  <si>
    <t>7310 784</t>
  </si>
  <si>
    <t>Prüferstange PSti 805, kurz,  isoliert</t>
  </si>
  <si>
    <t>Prüferstange PSti 945, kurz,  isoliert</t>
  </si>
  <si>
    <t>Prüferstange PSti 810, kurz,  isoliert</t>
  </si>
  <si>
    <t>S-Bahn Hmb, durchgehende Stromschiene</t>
  </si>
  <si>
    <t>Sw 71.0051</t>
  </si>
  <si>
    <t>S7310.75</t>
  </si>
  <si>
    <t>Prüferstange PSti 1130, kurz,  isoliert</t>
  </si>
  <si>
    <t>Ersetzt durch Sw 71.0053</t>
  </si>
  <si>
    <t>Sw 71.0052</t>
  </si>
  <si>
    <t>S-Bahn Hmb, (nur Bestandsweichen)</t>
  </si>
  <si>
    <t>Sw 71.0053</t>
  </si>
  <si>
    <t>Prüferstange Pst 555-2, kurz, Rüf-W</t>
  </si>
  <si>
    <t>Rückfallweiche EW 49/54-190/100/500</t>
  </si>
  <si>
    <t>Sw 71.0070</t>
  </si>
  <si>
    <t>7310 862</t>
  </si>
  <si>
    <t>Prüferstange PSt 3245, kurz !So!</t>
  </si>
  <si>
    <t>Sw 71.0071</t>
  </si>
  <si>
    <t>Prüferstange PSt 3020, kurz !So!</t>
  </si>
  <si>
    <t>Sw 71.0072</t>
  </si>
  <si>
    <t>7330 015</t>
  </si>
  <si>
    <t>Prüferstange PSt 3160, kurz !So!</t>
  </si>
  <si>
    <t>Sw 71.0073</t>
  </si>
  <si>
    <t>Prüferstange PSt 505, kurz !So!</t>
  </si>
  <si>
    <t>Sw 71.0074</t>
  </si>
  <si>
    <t>Prüferstange PSt 3360, kurz !So!</t>
  </si>
  <si>
    <t>Sw 71.0075</t>
  </si>
  <si>
    <t>Prüferstange PSt 290, kurz</t>
  </si>
  <si>
    <t>Sw 71.0076</t>
  </si>
  <si>
    <t>Prüferstange PSt 2310L, kurz !So!</t>
  </si>
  <si>
    <t>Sw 71.0077</t>
  </si>
  <si>
    <t>Prüferstange PSt 2310R, kurz !So!</t>
  </si>
  <si>
    <t>Prüferstange Pst 1715, lang, gerade</t>
  </si>
  <si>
    <t>alle EW, DW mit WA nah, K=120mm</t>
  </si>
  <si>
    <t>Sw 71.0100</t>
  </si>
  <si>
    <t>7310 747</t>
  </si>
  <si>
    <t>S 7310.110</t>
  </si>
  <si>
    <t>S 7310.71</t>
  </si>
  <si>
    <t>Prüferstange PSt 1815, lang, gerade</t>
  </si>
  <si>
    <t>Kr 54/60</t>
  </si>
  <si>
    <t>7310 741</t>
  </si>
  <si>
    <t>Prüferstange PSt 1895, lang, gerade</t>
  </si>
  <si>
    <t>S-Bahn Hmb, durchgeh. Stromschiene</t>
  </si>
  <si>
    <t>Prüferstange PSt 2115, lang, gerade</t>
  </si>
  <si>
    <t>7310 742</t>
  </si>
  <si>
    <t>Prüferstange PSt 2140, lang, gerade</t>
  </si>
  <si>
    <t>7310 589</t>
  </si>
  <si>
    <t>Prüferstange PSt 3720, lang, gerade !So!</t>
  </si>
  <si>
    <t>Prüferstange PSt 3750, lang, gerade !So!</t>
  </si>
  <si>
    <t>Prüferstange PSt 3795, lang, gerade</t>
  </si>
  <si>
    <t>Prüferstange PSt 3950, lang, gerade</t>
  </si>
  <si>
    <t>EIBKW 54-500,860</t>
  </si>
  <si>
    <t>7310 761</t>
  </si>
  <si>
    <t>Prüferstange PSt 1900, lang, gekröpft</t>
  </si>
  <si>
    <t>EW 60-2500  Zprk bei Gest. auf gl.S.</t>
  </si>
  <si>
    <t>Sw 71.0101</t>
  </si>
  <si>
    <t>7310 767</t>
  </si>
  <si>
    <t>S 7310.112</t>
  </si>
  <si>
    <t>S 7310.74</t>
  </si>
  <si>
    <t>Prüferstange PSt 1940, lang, gekröpft</t>
  </si>
  <si>
    <t>el. Zprk bei Gestänge auf gl.S.</t>
  </si>
  <si>
    <t>7310 768</t>
  </si>
  <si>
    <t>Prüferstange PSt 1955, lang, gekröpft</t>
  </si>
  <si>
    <t>Prüferstange PSt 1970, lang, gekröpft</t>
  </si>
  <si>
    <t>7310 769</t>
  </si>
  <si>
    <t>Prüferstange PSt 2000, lang, gekröpft</t>
  </si>
  <si>
    <t>7310 770</t>
  </si>
  <si>
    <t>Prüferstange PSt 2045, lang, gekröpft</t>
  </si>
  <si>
    <t>7310 771</t>
  </si>
  <si>
    <t>Prüferstange PSt 1595R lang, DKW 54-190</t>
  </si>
  <si>
    <t>Sw 71.0102</t>
  </si>
  <si>
    <t>7310 929</t>
  </si>
  <si>
    <t>Prüferstange PSt 1595L lang, DKW 54-190</t>
  </si>
  <si>
    <t>7310 930</t>
  </si>
  <si>
    <t>Prüferstange PSt 1715L lang, DKW 54-190</t>
  </si>
  <si>
    <t>DKW 54-190</t>
  </si>
  <si>
    <t>7310 790</t>
  </si>
  <si>
    <t>Prüferstange PSt 1715R lang, DKW 54-190</t>
  </si>
  <si>
    <t>7310 789</t>
  </si>
  <si>
    <t>Prüferstange PSt 1895R lang, DKW 54-190</t>
  </si>
  <si>
    <t>DKW 54-190, S-Bahn Hmb</t>
  </si>
  <si>
    <t>Prüferstange PSt 1895L lang, DKW 54-190</t>
  </si>
  <si>
    <t>Prüferstange PSt 2115L lang, DKW 54-190</t>
  </si>
  <si>
    <t>DKW 54-190, S-Bahn Bln</t>
  </si>
  <si>
    <t>7310 878</t>
  </si>
  <si>
    <t>Prüferstange PSt 2115R lang, DKW 54-190</t>
  </si>
  <si>
    <t>7310 877</t>
  </si>
  <si>
    <t>Prüferstange PSt 4340L lang, DKW 54-500</t>
  </si>
  <si>
    <t>DKW/EKW 54-500, 2-Zu-Prüfg. fern</t>
  </si>
  <si>
    <t>Sw 71.0103</t>
  </si>
  <si>
    <t>7310 852</t>
  </si>
  <si>
    <t>S 7310.131</t>
  </si>
  <si>
    <t>S 7310.72</t>
  </si>
  <si>
    <t>Prüferstange PSt 4340R lang, DKW 54-500</t>
  </si>
  <si>
    <t>7310 749</t>
  </si>
  <si>
    <t>Prüferstange PSt 4380L lang, DKW 54-500</t>
  </si>
  <si>
    <t>7310 851</t>
  </si>
  <si>
    <t>Prüferstange PSt 4380R lang, DKW 54-500</t>
  </si>
  <si>
    <t>7310 847</t>
  </si>
  <si>
    <t>Prüferstange PSt 4395L lang, DKW 54-500</t>
  </si>
  <si>
    <t>7310 853</t>
  </si>
  <si>
    <t>Prüferstange PSt 4395R lang, DKW 54-500</t>
  </si>
  <si>
    <t>7310 848</t>
  </si>
  <si>
    <t>Prüferstange PSt 4410L lang, DKW 54-500</t>
  </si>
  <si>
    <t>7310 850</t>
  </si>
  <si>
    <t>Prüferstange PSt 4410R lang, DKW 54-500</t>
  </si>
  <si>
    <t>7310 846</t>
  </si>
  <si>
    <t>Prüferstange PSt 4460L lang, DKW 54-500</t>
  </si>
  <si>
    <t>7310 849</t>
  </si>
  <si>
    <t>Prüferstange PSt 4460R lang, DKW 54-500</t>
  </si>
  <si>
    <t>7310 750</t>
  </si>
  <si>
    <t>Prüferstange PSt 1670 lang, gerade</t>
  </si>
  <si>
    <t>el. Zprk bei Gestänge auf geg.S.</t>
  </si>
  <si>
    <t>Sw 71.0104</t>
  </si>
  <si>
    <t>7310 738</t>
  </si>
  <si>
    <t>S 7310.129</t>
  </si>
  <si>
    <t>Prüferstange PSt 1780 lang, gerade, A</t>
  </si>
  <si>
    <t>el. Weichenantrieb, k=120</t>
  </si>
  <si>
    <t>7310 740</t>
  </si>
  <si>
    <t>Prüferstange PSt 2705L lang, DKW 54-500</t>
  </si>
  <si>
    <t>DKW 54-500, Zu-verbind-St., 4-Zu-Prüfg.</t>
  </si>
  <si>
    <t>Sw 71.0105</t>
  </si>
  <si>
    <t>7310 845</t>
  </si>
  <si>
    <t>S 7310.133</t>
  </si>
  <si>
    <t>Prüferstange PSt 2705R lang, DKW 54-500</t>
  </si>
  <si>
    <t>7310 744</t>
  </si>
  <si>
    <t>Prüferstange PSt 2745L lang, DKW 54-500</t>
  </si>
  <si>
    <t>7310 844</t>
  </si>
  <si>
    <t>Prüferstange PSt 2745R lang, DKW 54-500</t>
  </si>
  <si>
    <t>7310 841</t>
  </si>
  <si>
    <t>Prüferstange PSt 2775L lang, DKW 54-500</t>
  </si>
  <si>
    <t>7310 843</t>
  </si>
  <si>
    <t>Prüferstange PSt 2775R lang, DKW 54-500</t>
  </si>
  <si>
    <t>7310 840</t>
  </si>
  <si>
    <t>Prüferstange PSt 2825L lang, DKW 54-500</t>
  </si>
  <si>
    <t>7310 842</t>
  </si>
  <si>
    <t>Prüferstange PSt 2825R lang, DKW 54-500</t>
  </si>
  <si>
    <t>7310 746</t>
  </si>
  <si>
    <t>Prüferstange PSt 1735L lang (VS)</t>
  </si>
  <si>
    <t>Sw 71.0106</t>
  </si>
  <si>
    <t>7327 004</t>
  </si>
  <si>
    <t>PrüferstangePSt 1735R lang (VS)</t>
  </si>
  <si>
    <t>7327 002</t>
  </si>
  <si>
    <t>Prüferstange PSt 1805L lang</t>
  </si>
  <si>
    <t>7327 055</t>
  </si>
  <si>
    <t>Prüferstange PSt 1805R lang</t>
  </si>
  <si>
    <t>7327 054</t>
  </si>
  <si>
    <t>Prüferstange PSt 1710 lang</t>
  </si>
  <si>
    <t>Sw 71.0107</t>
  </si>
  <si>
    <t>S 7310.128</t>
  </si>
  <si>
    <t>Prüferstange PSt 1740 lang</t>
  </si>
  <si>
    <t>7310 895</t>
  </si>
  <si>
    <t>Prüferstange PSt 1765 lang</t>
  </si>
  <si>
    <t>7310 734</t>
  </si>
  <si>
    <t>Prüferstange PSt 1780-1 lang, gerade, Z</t>
  </si>
  <si>
    <t>el. Zprk bei Gestänge auf geg.S., k=75</t>
  </si>
  <si>
    <t>7310 735</t>
  </si>
  <si>
    <t>Prüferstange PSt 1790 lang</t>
  </si>
  <si>
    <t>Prüferstange PSt 1810 lang</t>
  </si>
  <si>
    <t>7310 736</t>
  </si>
  <si>
    <t>Prüferstange PSt 1830 lang</t>
  </si>
  <si>
    <t>7310 896</t>
  </si>
  <si>
    <t>Prüferstange PSt 1855 lang</t>
  </si>
  <si>
    <t>7310 737</t>
  </si>
  <si>
    <t>Prüferstange PSt 2165 lang</t>
  </si>
  <si>
    <t>7310 751</t>
  </si>
  <si>
    <t>Prüferstange PSt 1715L-1 lang EKW 54-190</t>
  </si>
  <si>
    <t>nah, Antrieb links</t>
  </si>
  <si>
    <t>Sw 71.0108</t>
  </si>
  <si>
    <t>7310 801</t>
  </si>
  <si>
    <t>Prüferstange PSt 1715R-1 lang EKW 54-190</t>
  </si>
  <si>
    <t>nah, Antrieb rechts</t>
  </si>
  <si>
    <t xml:space="preserve">7310 800 </t>
  </si>
  <si>
    <t>Prüferstange PSt 2115L-1 lang EKW 54-190</t>
  </si>
  <si>
    <t>S-Bahn Bln, nah, Antrieb links</t>
  </si>
  <si>
    <t>7310 809</t>
  </si>
  <si>
    <t>Prüferstange PSt 2115R-1 lang EKW 54-190</t>
  </si>
  <si>
    <t>S-Bahn Bln, nah, Antrieb rechts</t>
  </si>
  <si>
    <t>7310 800</t>
  </si>
  <si>
    <t>Prüferstange PSt 2710L lang, EKW 54-190</t>
  </si>
  <si>
    <t>fern, Antrieb links</t>
  </si>
  <si>
    <t xml:space="preserve">7310 803 </t>
  </si>
  <si>
    <t>Prüferstange PSt 2710R  lang, EKW 54-190</t>
  </si>
  <si>
    <t>fern, Antrieb rechts</t>
  </si>
  <si>
    <t xml:space="preserve">7310 802 </t>
  </si>
  <si>
    <t>Prüferstange PSt 3110L  lang, EKW 54-190</t>
  </si>
  <si>
    <t>S-Bahn Bln, fern, Antrieb links</t>
  </si>
  <si>
    <t>7310 813</t>
  </si>
  <si>
    <t>Prüferstange PSt 3110R  lang, EKW 54-190</t>
  </si>
  <si>
    <t>S-Bahn Bln, fern, Antrieb rechts</t>
  </si>
  <si>
    <t>7310 812</t>
  </si>
  <si>
    <t>Prüferstange PSt 3962L, lang (Sonder)</t>
  </si>
  <si>
    <t>EBKW 54-… BV Saarbrücken</t>
  </si>
  <si>
    <t>Sw 71.0109</t>
  </si>
  <si>
    <t>Prüferstange PSt 1800, lang, gekröpft</t>
  </si>
  <si>
    <t>el Zprk. EW 49-1200</t>
  </si>
  <si>
    <t>Sw 71.0110</t>
  </si>
  <si>
    <t>Prüferstange PSt 2505 lang (Sonder)</t>
  </si>
  <si>
    <t>Sw 71.0111</t>
  </si>
  <si>
    <t>Prüferstange PSt 2340 lang !Sonder!</t>
  </si>
  <si>
    <t>Sw 71.0112</t>
  </si>
  <si>
    <t>7310 772</t>
  </si>
  <si>
    <t>Prüferstange PSt 2477 lang !Sonder!</t>
  </si>
  <si>
    <t>Sw 71.0113</t>
  </si>
  <si>
    <t>Prüferstange PSt 2535 lang !Sonder!</t>
  </si>
  <si>
    <t>Sw 71.0114</t>
  </si>
  <si>
    <t>Prüferstange PSt 6176 lang !Sonder!</t>
  </si>
  <si>
    <t>Sw 71.0115</t>
  </si>
  <si>
    <t>Prüferstange  PSt 4468 lang !So!</t>
  </si>
  <si>
    <t>Sw 71.0116</t>
  </si>
  <si>
    <t>Prüferstange  PSt 3933 lang !Sonder!</t>
  </si>
  <si>
    <t>Sw 71.0117</t>
  </si>
  <si>
    <t>Prüferstange PSt 3630 lang !Sonder!</t>
  </si>
  <si>
    <t>Sw 71.0118</t>
  </si>
  <si>
    <t>Prüferstange PSt 1715L-2 lang</t>
  </si>
  <si>
    <t>Sw 71.0119</t>
  </si>
  <si>
    <t>Prüferstange PSt 1715R-2 lang</t>
  </si>
  <si>
    <t>Prüferstange PSt 2710L-1 lang</t>
  </si>
  <si>
    <t>Prüferstange PSt 2710R-1 lang</t>
  </si>
  <si>
    <t>Prüferstange PSt 4500 L lang</t>
  </si>
  <si>
    <t>DKW 54-500 Wsk 2020.46.0017</t>
  </si>
  <si>
    <t>Sw 71.0120</t>
  </si>
  <si>
    <t>Prüferstange PSt 4500 R lang</t>
  </si>
  <si>
    <t>Prüferstange PSt 1715L-3 lang</t>
  </si>
  <si>
    <t>S-Bahn, DKW 54-190, vertieftes WA-Lager</t>
  </si>
  <si>
    <t>Sw 71.0121</t>
  </si>
  <si>
    <t>Prüferstange PSt 1715R-3 lang</t>
  </si>
  <si>
    <t>Prüferstange PSt 1555-2 lang</t>
  </si>
  <si>
    <t>Sw 71.0122</t>
  </si>
  <si>
    <t>7310 933</t>
  </si>
  <si>
    <t>Prüferstange PSt 1715-3 lang</t>
  </si>
  <si>
    <t>Prüferstange PSt 1510 lang</t>
  </si>
  <si>
    <t>Sw 71.0123</t>
  </si>
  <si>
    <t>Prüferstange PSt 4410 lang</t>
  </si>
  <si>
    <t>Sw 71.0124</t>
  </si>
  <si>
    <t>Prüferstange PSt 2731L lang</t>
  </si>
  <si>
    <t>Sw 71.0125</t>
  </si>
  <si>
    <t>Prüferstange PSt 2731R lang</t>
  </si>
  <si>
    <t>Prüferstange PSt 1455 lang</t>
  </si>
  <si>
    <t>Sw 71.0126</t>
  </si>
  <si>
    <t>7310 394</t>
  </si>
  <si>
    <t>S 7310.124</t>
  </si>
  <si>
    <t>Prüferstange PSt 4180 lang !So!</t>
  </si>
  <si>
    <t>Sw 71.0127</t>
  </si>
  <si>
    <t>7330 016</t>
  </si>
  <si>
    <t>Prüferstange PSt 4265 lang !So!</t>
  </si>
  <si>
    <t>Sw 71.0128</t>
  </si>
  <si>
    <t>Prüferstange PSt 4305 lang !So!</t>
  </si>
  <si>
    <t>Sw 71.0129</t>
  </si>
  <si>
    <t>Prüferstange PSt 4325 lang !So!</t>
  </si>
  <si>
    <t>Prüferstange PSt 1490 lang</t>
  </si>
  <si>
    <t>el. Zprk Feste Fahrbahn, ÜG auf geg.S.</t>
  </si>
  <si>
    <t>Sw 71.0130</t>
  </si>
  <si>
    <t>Prüferstange PSt 1505 lang</t>
  </si>
  <si>
    <t>Prüferstange PSt 2490 lang</t>
  </si>
  <si>
    <t>Sw 71.0131</t>
  </si>
  <si>
    <t>7321 047</t>
  </si>
  <si>
    <t>Prüferstange PSt 2650 lang</t>
  </si>
  <si>
    <t>Sw 71.0132</t>
  </si>
  <si>
    <t>Prüferstange PSt 2250 lang !So!</t>
  </si>
  <si>
    <t>Sw 71.0133</t>
  </si>
  <si>
    <t>Prüferstange PSt 1435L lang</t>
  </si>
  <si>
    <t>Sw 71.0134</t>
  </si>
  <si>
    <t>7310 721</t>
  </si>
  <si>
    <t>Prüferstange PSt 1435R lang</t>
  </si>
  <si>
    <t>7310 723</t>
  </si>
  <si>
    <t>Prüferstange PSt 1875L lang</t>
  </si>
  <si>
    <t>S-Hmb, EKW 54-190 nah</t>
  </si>
  <si>
    <t>Sw 71.0135</t>
  </si>
  <si>
    <t>Prüferstange PSt 1875R lang</t>
  </si>
  <si>
    <t>Prüferstange PSt 1950L lang</t>
  </si>
  <si>
    <t>Sw 71.0136</t>
  </si>
  <si>
    <t>Prüferstange PSt 1950R lang</t>
  </si>
  <si>
    <t>Prüferstange PSt 1775 lang</t>
  </si>
  <si>
    <t>Sw 71.0137</t>
  </si>
  <si>
    <t>Prüferstange PSt 1790L lang</t>
  </si>
  <si>
    <t>Sw 71.0138</t>
  </si>
  <si>
    <t>Prüferstange PSt 1790R lang</t>
  </si>
  <si>
    <t>Prüferstange PSt 1960-1 lang</t>
  </si>
  <si>
    <t>Sw 71.0139</t>
  </si>
  <si>
    <t>Prüferstange PSt 2081 lang !So!</t>
  </si>
  <si>
    <t>Sw 71.0140</t>
  </si>
  <si>
    <t>Prüferstange PSt 4255 lang !So!</t>
  </si>
  <si>
    <t>Sw 71.0141</t>
  </si>
  <si>
    <t>Prüferstange PSt 1715-4 lang !So!</t>
  </si>
  <si>
    <t>Sw 71.0142</t>
  </si>
  <si>
    <t>Prüferstange PSt 4520 lang !So!</t>
  </si>
  <si>
    <t>Sw 71.0143</t>
  </si>
  <si>
    <t>Prüferstange PSt 1440 lang</t>
  </si>
  <si>
    <t>Sw 71.0144</t>
  </si>
  <si>
    <t>Prüferstange PSt 1925 lang !So!</t>
  </si>
  <si>
    <t>Sw 71.0145</t>
  </si>
  <si>
    <t>Prüferstange PSt 3470L, lang !So!</t>
  </si>
  <si>
    <t>Sw 71.0146</t>
  </si>
  <si>
    <t>Prüferstange PSt 3470R, lang !So!</t>
  </si>
  <si>
    <t>Prüferstange PSt 1715L, lang !So!</t>
  </si>
  <si>
    <t>Sw 71.0147</t>
  </si>
  <si>
    <t>Prüferstange PSt 1715R, lang !So!</t>
  </si>
  <si>
    <t>Prüferstange PSti 1715, lang, isoliert</t>
  </si>
  <si>
    <t>S-Bahn Hmb,  durchgehende Stromschiene</t>
  </si>
  <si>
    <t>Sw 71.0150</t>
  </si>
  <si>
    <t>7310 785</t>
  </si>
  <si>
    <t>S 7310.78</t>
  </si>
  <si>
    <t>Prüferstange PSti 1895, lang, isoliert</t>
  </si>
  <si>
    <t>S-Bahn Hmb,  unterbrochene Stromschiene</t>
  </si>
  <si>
    <t>7310 783</t>
  </si>
  <si>
    <t>Prüferstange PSti 2340, lang, isoliert</t>
  </si>
  <si>
    <t>Sw 71.0151</t>
  </si>
  <si>
    <t>Prüferstange PSti 2165, lang, isoliert</t>
  </si>
  <si>
    <t>Sw 71.0152</t>
  </si>
  <si>
    <t>Prüferstange PSti 1875L, lang, isoliert</t>
  </si>
  <si>
    <t>Sw 71.0153</t>
  </si>
  <si>
    <t>Prüferstange PSti 1875R, lang, isoliert</t>
  </si>
  <si>
    <t>Prüferstange PSt 1710-1, lang, Rüf-W</t>
  </si>
  <si>
    <t>Sw 71.0170</t>
  </si>
  <si>
    <t>7310 883</t>
  </si>
  <si>
    <t>S 7310.130</t>
  </si>
  <si>
    <t>7310 833</t>
  </si>
  <si>
    <t>Prüferstange PSt 1635L, lang, DKW 54-500</t>
  </si>
  <si>
    <t>DKW 54-500,  4-Zu-Prüfg.</t>
  </si>
  <si>
    <t>Sw 71.0200</t>
  </si>
  <si>
    <t>7310 781</t>
  </si>
  <si>
    <t>S 7310.77</t>
  </si>
  <si>
    <t>Prüferstange PSt 1635R, lang, DKW 54-500</t>
  </si>
  <si>
    <t>7310 782</t>
  </si>
  <si>
    <t>Prüferstange PSt 625, kurz, DKW 54-500</t>
  </si>
  <si>
    <t>Sw 71.0201</t>
  </si>
  <si>
    <t>7310 779</t>
  </si>
  <si>
    <t>S 7310.76</t>
  </si>
  <si>
    <t>Prüferstange PSt 2135 lang  EH-fb</t>
  </si>
  <si>
    <t>an Verschlussplatte mit Adapter</t>
  </si>
  <si>
    <t>Sw 71.0202</t>
  </si>
  <si>
    <t>Prüferstange PSt 1600 kurz  EH-fb</t>
  </si>
  <si>
    <t>Sw 71.0203</t>
  </si>
  <si>
    <t>Prüferstange PSt 2060 lang EH-fb</t>
  </si>
  <si>
    <t xml:space="preserve">nur für CKA (ersetzt durch Sw 71.0211) </t>
  </si>
  <si>
    <t>Sw 71.0204</t>
  </si>
  <si>
    <t>7310 577</t>
  </si>
  <si>
    <t>S 7310.80</t>
  </si>
  <si>
    <t>Prüferstange PSt 1700 kurz EH-fb</t>
  </si>
  <si>
    <t>nur für CKA (ersetzt durch Sw 71.0210)</t>
  </si>
  <si>
    <t>Sw 71.0205</t>
  </si>
  <si>
    <t>7310 579</t>
  </si>
  <si>
    <t>S 7310.81</t>
  </si>
  <si>
    <t>Prüferstange PSt 2165R lang EH-fb</t>
  </si>
  <si>
    <t>opt. Stellsyst (ersetzt durch S 7319.71)</t>
  </si>
  <si>
    <t>Sw 71.0206</t>
  </si>
  <si>
    <t>LPrStH-2165R</t>
  </si>
  <si>
    <t>S 7319.71</t>
  </si>
  <si>
    <t>Prüferstange PSt 2165L lang EH-fb</t>
  </si>
  <si>
    <t>LPrStH-2165L</t>
  </si>
  <si>
    <t>Prüferstange PSt 1670R kurz EH-fb</t>
  </si>
  <si>
    <t>Sw 71.0207</t>
  </si>
  <si>
    <t>KPrStH-1670R</t>
  </si>
  <si>
    <t>Prüferstange PSt 1670L kurz EH-fb</t>
  </si>
  <si>
    <t>KPrStH-1670L</t>
  </si>
  <si>
    <t>bew. Herzstück</t>
  </si>
  <si>
    <t>Sw 71.0208</t>
  </si>
  <si>
    <t>Sw 71.0209</t>
  </si>
  <si>
    <t>Sw 71.0210</t>
  </si>
  <si>
    <t>7310 205</t>
  </si>
  <si>
    <t>S 7310.122</t>
  </si>
  <si>
    <t>Sw 71.0211</t>
  </si>
  <si>
    <t>7310 206</t>
  </si>
  <si>
    <t>S 7310.121</t>
  </si>
  <si>
    <t>Prüferstange PSt 4510 kurz EH-fb</t>
  </si>
  <si>
    <t>Sw 71.0212</t>
  </si>
  <si>
    <t>Prüferstange PSt 4870 lang EH-fb</t>
  </si>
  <si>
    <t>Sw 71.0213</t>
  </si>
  <si>
    <t>Prüferstange PSt 1370R kurz EH-fb !So!</t>
  </si>
  <si>
    <t>Sw 71.0214</t>
  </si>
  <si>
    <t>Prüferstange PSt 1370L kurz EH-fb !So!</t>
  </si>
  <si>
    <t>Prüferstange PSt 1730R lang EH-fb !So!</t>
  </si>
  <si>
    <t>Sw 71.0215</t>
  </si>
  <si>
    <t>Prüferstange PSt 1730L lang EH-fb !So!</t>
  </si>
  <si>
    <t>Prüferstange PSt 3690R lang !So!</t>
  </si>
  <si>
    <t>Sw 71.0216</t>
  </si>
  <si>
    <t>Prüferstange PSt 2665 kurz !So!</t>
  </si>
  <si>
    <t>Sw 71.0217</t>
  </si>
  <si>
    <t>Prüferstange PSt 720m, kurz, gerade</t>
  </si>
  <si>
    <t>Sw 71.0300</t>
  </si>
  <si>
    <t>116 004</t>
  </si>
  <si>
    <t>S 116.01</t>
  </si>
  <si>
    <t>Prüferstange PSt 760m, kurz, gerade</t>
  </si>
  <si>
    <t>Prüferstange PSt 795m, kurz, gerade</t>
  </si>
  <si>
    <t>116 003</t>
  </si>
  <si>
    <t>Prüferstange PSt 1155m, kurz, gerade</t>
  </si>
  <si>
    <t>116 005</t>
  </si>
  <si>
    <t>Prüferstange PSt 1170m, kurz, gerade</t>
  </si>
  <si>
    <t>mech. ferngest. EKW 49-190 nah</t>
  </si>
  <si>
    <t>Prüferstange PSt 1775m, kurz, gerade</t>
  </si>
  <si>
    <t>116 007</t>
  </si>
  <si>
    <t>Prüferstange PSt 1885m, kurz, gerade</t>
  </si>
  <si>
    <t>116 006</t>
  </si>
  <si>
    <t>Prüferstange PSt 770Lm, kurz</t>
  </si>
  <si>
    <t>Sw 71.0301</t>
  </si>
  <si>
    <t>116 016</t>
  </si>
  <si>
    <t>Prüferstange PSt 770Rm, kurz</t>
  </si>
  <si>
    <t>116 015</t>
  </si>
  <si>
    <t>Prüferstange PSt 835Lm, kurz</t>
  </si>
  <si>
    <t>116 002</t>
  </si>
  <si>
    <t>Prüferstange PSt 835Rm, kurz</t>
  </si>
  <si>
    <t>116 001</t>
  </si>
  <si>
    <t>Prüferstange PSt 1995Rm, kurz, geknickt</t>
  </si>
  <si>
    <t>EKW 49/54-190 (fern), mech. ferngest.</t>
  </si>
  <si>
    <t>Sw 71.0302</t>
  </si>
  <si>
    <t>Prüferstange PSt 1995Lm, kurz, geknickt</t>
  </si>
  <si>
    <t>Prüferstange PSt 3455Lm, kurz, geknickt</t>
  </si>
  <si>
    <t>Sw 71.0303</t>
  </si>
  <si>
    <t>Prüferstange PSt 3455Rm, kurz, geknickt</t>
  </si>
  <si>
    <t>EKW54-500-1:12 (fern), mech ferngest</t>
  </si>
  <si>
    <t>Prüferstange PSt 700m, kurz</t>
  </si>
  <si>
    <t>EW 49-1200, mech ferngest</t>
  </si>
  <si>
    <t>Sw 71.0304</t>
  </si>
  <si>
    <t>113 251</t>
  </si>
  <si>
    <t>S 113.11</t>
  </si>
  <si>
    <t>Prüferstange PSt 770m, kurz</t>
  </si>
  <si>
    <t>113 253</t>
  </si>
  <si>
    <t>Prüferstange PSt 1330m kurz, gerade</t>
  </si>
  <si>
    <t>Sw 71.0305</t>
  </si>
  <si>
    <t>Prüferstange PSt 3605Rm, kurz, geknickt</t>
  </si>
  <si>
    <t>Sw 71.0306</t>
  </si>
  <si>
    <t>Prüferstange PSt 3605Lm, kurz, geknickt</t>
  </si>
  <si>
    <t>Prüferstange PSt 1935m, lang, gerade</t>
  </si>
  <si>
    <t>mech. ferngest., k=120</t>
  </si>
  <si>
    <t>Sw 71.0400</t>
  </si>
  <si>
    <t>116 017</t>
  </si>
  <si>
    <t>S 116.02</t>
  </si>
  <si>
    <t>Prüferstange PSt 2020m, lang, gerade</t>
  </si>
  <si>
    <t>mech. ferngest., mech WA bis 11/2015</t>
  </si>
  <si>
    <t>116 010</t>
  </si>
  <si>
    <t>Prüferstange PSt 1930Rm, lang, geknickt</t>
  </si>
  <si>
    <t>mech. ferngest., k=75, gleisnah</t>
  </si>
  <si>
    <t>Sw 71.0401</t>
  </si>
  <si>
    <t>116 011</t>
  </si>
  <si>
    <t>113 646</t>
  </si>
  <si>
    <t>Prüferstange PSt 1930Lm, lang, geknickt</t>
  </si>
  <si>
    <t>Prüferstange PSt 1960Rm, lang, geknickt</t>
  </si>
  <si>
    <t>EKW 49/54-190 (nah), mech. ferngest.</t>
  </si>
  <si>
    <t>Prüferstange PSt 1960Lm, lang, geknickt</t>
  </si>
  <si>
    <t>Prüferstange PSt 2290Lm, lang, geknickt</t>
  </si>
  <si>
    <t>mech. ferngest., k=75, gleisfern</t>
  </si>
  <si>
    <t>116 012</t>
  </si>
  <si>
    <t>113 438</t>
  </si>
  <si>
    <t>Prüferstange PSt 2290Rm, lang, geknickt</t>
  </si>
  <si>
    <t>Prüferstange PSt 2320Lm, lang, geknickt</t>
  </si>
  <si>
    <t>Prüferstange PSt 2320Rm, lang, geknickt</t>
  </si>
  <si>
    <t>Prüferstange PSt 2925Lm, lang</t>
  </si>
  <si>
    <t>Sw 71.0402</t>
  </si>
  <si>
    <t>116 018</t>
  </si>
  <si>
    <t>Prüferstange PSt 2925Rm, lang</t>
  </si>
  <si>
    <t>116 019</t>
  </si>
  <si>
    <t>Prüferstange PSt 3035Lm, lang</t>
  </si>
  <si>
    <t>116 013</t>
  </si>
  <si>
    <t>Prüferstange PSt 3035Rm, lang</t>
  </si>
  <si>
    <t>116 014</t>
  </si>
  <si>
    <t>Prüferstange PSt 2940Lm, lang</t>
  </si>
  <si>
    <t>mech. ferngest. DKW 49-190 KLV</t>
  </si>
  <si>
    <t>Sw 71.0403</t>
  </si>
  <si>
    <t>116 024</t>
  </si>
  <si>
    <t>Prüferstange PSt 2940Rm, lang</t>
  </si>
  <si>
    <t>116 025</t>
  </si>
  <si>
    <t>Prüferstange PSt 3150Rm, lang, geknickt</t>
  </si>
  <si>
    <t>Sw 71.0404</t>
  </si>
  <si>
    <t>Prüferstange PSt 3150Lm, lang, geknickt</t>
  </si>
  <si>
    <t>Prüferstange PSt 4610Lm, lang, geknickt</t>
  </si>
  <si>
    <t>Sw 71.0405</t>
  </si>
  <si>
    <t>Prüferstange PSt 4610Rm, lang, geknickt</t>
  </si>
  <si>
    <t>Prüferstange PSt 1940m, lang</t>
  </si>
  <si>
    <t>Sw 71.0406</t>
  </si>
  <si>
    <t>113 252</t>
  </si>
  <si>
    <t>Prüferstange PSt 2550m, lang</t>
  </si>
  <si>
    <t>Sw 71.0407</t>
  </si>
  <si>
    <t>Prüferstange PSt 4755Rm, lang, geknickt</t>
  </si>
  <si>
    <t>Sw 71.0408</t>
  </si>
  <si>
    <t>Prüferstange PSt 4755Lm, lang, geknickt</t>
  </si>
  <si>
    <t>Prüferstange KPRSt 700R, kurz OSS</t>
  </si>
  <si>
    <t>opt. Stellsystem, Einzelantrieb WA</t>
  </si>
  <si>
    <t>Sw 71.0501</t>
  </si>
  <si>
    <t>S 7319.66 Bl.1</t>
  </si>
  <si>
    <t>00759897</t>
  </si>
  <si>
    <t>Prüferstange KPRSt 700L, kurz OSS</t>
  </si>
  <si>
    <t>00759898</t>
  </si>
  <si>
    <t> 1452074</t>
  </si>
  <si>
    <t>Prüferstange KPRSt 720R, kurz OSS</t>
  </si>
  <si>
    <t>00759900</t>
  </si>
  <si>
    <t>Prüferstange KPRSt 720L, kurz OSS</t>
  </si>
  <si>
    <t>00760057</t>
  </si>
  <si>
    <t>Prüferstange KPRSt 730R, kurz OSS</t>
  </si>
  <si>
    <t>Prüferstange KPRSt 730L, kurz OSS</t>
  </si>
  <si>
    <t>Prüferstange KPRSt 740R, kurz OSS</t>
  </si>
  <si>
    <t>00760058</t>
  </si>
  <si>
    <t>Prüferstange KPRSt 740L, kurz OSS</t>
  </si>
  <si>
    <t>00760059</t>
  </si>
  <si>
    <t>Prüferstange KPRStP 890 (elast, ZP) OSS</t>
  </si>
  <si>
    <t>opt. Stellsystem, Einzelantrieb ZP</t>
  </si>
  <si>
    <t>Sw 71.0502</t>
  </si>
  <si>
    <t>S 7319.66 Bl.3</t>
  </si>
  <si>
    <t>00760064</t>
  </si>
  <si>
    <t>Prüferstange KPRStP P890b (starr, ZP)</t>
  </si>
  <si>
    <t>Sw 71.0503</t>
  </si>
  <si>
    <t>00760065</t>
  </si>
  <si>
    <t>Prüferstange KPrStH-1670R (H o Dehnstoß)</t>
  </si>
  <si>
    <t>opt. Stellsystem, Einzelantrieb EH-fb</t>
  </si>
  <si>
    <t>Sw 71.0504</t>
  </si>
  <si>
    <t>7319 163</t>
  </si>
  <si>
    <t>S 7319.71 Bl.4</t>
  </si>
  <si>
    <t>Prüferstange KPrStH-1670L (H o Dehnstoß)</t>
  </si>
  <si>
    <t>7319 164</t>
  </si>
  <si>
    <t>Prüferstange KPrStH-1720R (H o Dehnstoß)</t>
  </si>
  <si>
    <t>7319 165</t>
  </si>
  <si>
    <t>Prüferstange KPrStH-1720L (H o Dehnstoß)</t>
  </si>
  <si>
    <t>7319 166</t>
  </si>
  <si>
    <t>Prüferstange KPrStH-1765R (H o Dehnstoß)</t>
  </si>
  <si>
    <t>7319 167</t>
  </si>
  <si>
    <t>Prüferstange KPrStH-1765L (H o Dehnstoß)</t>
  </si>
  <si>
    <t>7319 168</t>
  </si>
  <si>
    <t>Prüferstange KPrStH-1710R (H m Dehnstoß)</t>
  </si>
  <si>
    <t>Sw 71.0505</t>
  </si>
  <si>
    <t>S 7319.71 Bl. 2</t>
  </si>
  <si>
    <t>Prüferstange KPrStH-1710L (H m Dehnstoß)</t>
  </si>
  <si>
    <t>Prüferstange KPrStH-1800R (H m Dehnstoß)</t>
  </si>
  <si>
    <t>Prüferstange KPrStH-1800L (H m Dehnstoß)</t>
  </si>
  <si>
    <t>Prüferstange LPRSt 1880R, lang OSS</t>
  </si>
  <si>
    <t>Sw 71.0601</t>
  </si>
  <si>
    <t>S 7319.66 Bl.2</t>
  </si>
  <si>
    <t>Prüferstange LPRSt 1880L, lang OSS</t>
  </si>
  <si>
    <t>Prüferstange LPRSt 1900R, lang OSS</t>
  </si>
  <si>
    <t>00760067</t>
  </si>
  <si>
    <t>Prüferstange LPRSt 1900L, lang OSS</t>
  </si>
  <si>
    <t>00760068</t>
  </si>
  <si>
    <t> 1452095</t>
  </si>
  <si>
    <t>Prüferstange LPRSt 1920R, lang OSS</t>
  </si>
  <si>
    <t>00760069</t>
  </si>
  <si>
    <t>Prüferstange LPRSt 1920L, lang OSS</t>
  </si>
  <si>
    <t>00760072</t>
  </si>
  <si>
    <t>Prüferstange LPRSt 1940R, lang OSS</t>
  </si>
  <si>
    <t>00760077</t>
  </si>
  <si>
    <t>Prüferstange LPRSt 1940L, lang OSS</t>
  </si>
  <si>
    <t>00760078</t>
  </si>
  <si>
    <t>Prüferstange LPRSt 1960R, lang OSS</t>
  </si>
  <si>
    <t>00760080</t>
  </si>
  <si>
    <t>Prüferstange LPRSt 1960L, lang OSS</t>
  </si>
  <si>
    <t>00760082</t>
  </si>
  <si>
    <t>Prüferstange LPRSt 1980R, lang OSS</t>
  </si>
  <si>
    <t>00760086</t>
  </si>
  <si>
    <t>Prüferstange LPRSt 1980L, lang OSS</t>
  </si>
  <si>
    <t>00760087</t>
  </si>
  <si>
    <t>Prüferstange LPRSt 2110R, lang OSS</t>
  </si>
  <si>
    <t>Prüferstange LPRSt 2110L, lang OSS</t>
  </si>
  <si>
    <t>Prüferstange LPRStP 2090 (elast, ZP) OSS</t>
  </si>
  <si>
    <t>Sw 71.0602</t>
  </si>
  <si>
    <t>S 7319.66 Bl.4</t>
  </si>
  <si>
    <t>00760116</t>
  </si>
  <si>
    <t>Prüferstange LPRStP 2110 (elast, ZP) OSS</t>
  </si>
  <si>
    <t>00760119</t>
  </si>
  <si>
    <t>Prüferstange LPRStP 2120 (elast, ZP) OSS</t>
  </si>
  <si>
    <t>Prüferstange LPRStP 2140 (elast, ZP) OSS</t>
  </si>
  <si>
    <t>00760121</t>
  </si>
  <si>
    <t>Prüferstange LPRStP 2090b (starr, ZP)OSS</t>
  </si>
  <si>
    <t>Sw 71.0603</t>
  </si>
  <si>
    <t>00760118</t>
  </si>
  <si>
    <t>Prüferstange LPRStP 2110b (starr, ZP)OSS</t>
  </si>
  <si>
    <t>00760120</t>
  </si>
  <si>
    <t> 1452098</t>
  </si>
  <si>
    <t>Prüferstange LPRStP 2120b (starr, ZP)OSS</t>
  </si>
  <si>
    <t>Prüferstange LPRStP 2140b (starr, ZP)OSS</t>
  </si>
  <si>
    <t>00760122</t>
  </si>
  <si>
    <t>Prüferstange LPrStH-2165R (H o Dehnstoß)</t>
  </si>
  <si>
    <t>Sw 71.0604</t>
  </si>
  <si>
    <t>7319 169</t>
  </si>
  <si>
    <t>S 7319.71 Bl.3</t>
  </si>
  <si>
    <t>Prüferstange LPrStH-2165L (H o Dehnstoß)</t>
  </si>
  <si>
    <t>7319 170</t>
  </si>
  <si>
    <t>Prüferstange LPrStH-2260R (H o Dehnstoß)</t>
  </si>
  <si>
    <t>7319 171</t>
  </si>
  <si>
    <t>Prüferstange LPrStH-2260L (H o Dehnstoß)</t>
  </si>
  <si>
    <t>7319 172</t>
  </si>
  <si>
    <t>Prüferstange LPrStH-2375R (H o Dehnstoß)</t>
  </si>
  <si>
    <t>7319 173</t>
  </si>
  <si>
    <t>Prüferstange LPrStH-2375L (H o Dehnstoß)</t>
  </si>
  <si>
    <t>7319 174</t>
  </si>
  <si>
    <t>Prüferstange LPrStH-2130R (H m Dehnstoß)</t>
  </si>
  <si>
    <t>Sw 71.0605</t>
  </si>
  <si>
    <t>S 7319.71 Bl.1</t>
  </si>
  <si>
    <t>Prüferstange LPrStH-2130L (H m Dehnstoß)</t>
  </si>
  <si>
    <t>Prüferstange LPrStH-2270R (H m Dehnstoß)</t>
  </si>
  <si>
    <t>Prüferstange LPrStH-2270L (H m Dehnstoß)</t>
  </si>
  <si>
    <t>Winkelhebelanschlussstange WAS 550</t>
  </si>
  <si>
    <t>gerade, längeneinstellbar</t>
  </si>
  <si>
    <t>Sw 72.0001</t>
  </si>
  <si>
    <t>Winkelhebelanschlussstange WAS 640</t>
  </si>
  <si>
    <t>Winkelhebelanschlussstange WAS 700</t>
  </si>
  <si>
    <t>113 567</t>
  </si>
  <si>
    <t>S 113.27</t>
  </si>
  <si>
    <t>Winkelhebelanschlussstange WAS 740</t>
  </si>
  <si>
    <t>113 602</t>
  </si>
  <si>
    <t>Winkelhebelanschlussstange WAS 780</t>
  </si>
  <si>
    <t>113 606</t>
  </si>
  <si>
    <t>Winkelhebelanschlussstange WAS 820</t>
  </si>
  <si>
    <t>113 709</t>
  </si>
  <si>
    <t>Winkelhebelanschlussstange WAS 960</t>
  </si>
  <si>
    <t>S-Bahn Hmb. gerade</t>
  </si>
  <si>
    <t>Winkelhebelanschlussstange WAS 1010</t>
  </si>
  <si>
    <t>Winkelhebelanschlussstange WAS 1045</t>
  </si>
  <si>
    <t>Winkelhebelanschlussstange WAS 1065</t>
  </si>
  <si>
    <t>Winkelhebelanschlussstange WAS 1675</t>
  </si>
  <si>
    <t>113 680</t>
  </si>
  <si>
    <t>Winkelhebelanschlussstange WAS 2920 !So!</t>
  </si>
  <si>
    <t>Winkelhebelanschlussstange WAS 2970 !So!</t>
  </si>
  <si>
    <t>Sw 1351.0593 Köln-Deutz W619</t>
  </si>
  <si>
    <t>Winkelhebelanschlussstange WAS 3070</t>
  </si>
  <si>
    <t>113 711</t>
  </si>
  <si>
    <t>Winkelhebelanschlussstange WAS 3130 !So!</t>
  </si>
  <si>
    <t>Winkelhebelanschlussstange WAS 3285 !So!</t>
  </si>
  <si>
    <t>Winkelhebelanschlussstange WAS 3535 !So!</t>
  </si>
  <si>
    <t>Winkelhebelanschlussstange WAS 740L</t>
  </si>
  <si>
    <t>Spitzenverschluss, Gestänge auf gl.S.</t>
  </si>
  <si>
    <t>Sw 72.0002</t>
  </si>
  <si>
    <t>117 588</t>
  </si>
  <si>
    <t>S 117.05</t>
  </si>
  <si>
    <t>113 588</t>
  </si>
  <si>
    <t>Winkelhebelanschlussstange WAS 740R</t>
  </si>
  <si>
    <t>117 587</t>
  </si>
  <si>
    <t>113 587</t>
  </si>
  <si>
    <t xml:space="preserve">Winkelhebelanschlussstange WAS 3445L </t>
  </si>
  <si>
    <t>EKW 54-500</t>
  </si>
  <si>
    <t>Sw 72.0003</t>
  </si>
  <si>
    <t>113 708</t>
  </si>
  <si>
    <t xml:space="preserve">Winkelhebelanschlussstange WAS 3445R </t>
  </si>
  <si>
    <t>113 707</t>
  </si>
  <si>
    <t>Winkelhebelanschlussstange WAS 3480L</t>
  </si>
  <si>
    <t>113 701</t>
  </si>
  <si>
    <t xml:space="preserve">Winkelhebelanschlussstange WAS 3480R </t>
  </si>
  <si>
    <t>113 700</t>
  </si>
  <si>
    <t>Winkelhebelanschlussstange WAS 3520L</t>
  </si>
  <si>
    <t xml:space="preserve">Winkelhebelanschlussstange WAS 3520R </t>
  </si>
  <si>
    <t xml:space="preserve">Winkelhebelanschlussstange WAS 3385L </t>
  </si>
  <si>
    <t>Sw 72.0004</t>
  </si>
  <si>
    <t>113 706</t>
  </si>
  <si>
    <t xml:space="preserve">Winkelhebelanschlussstange WAS 3385R </t>
  </si>
  <si>
    <t>113 705</t>
  </si>
  <si>
    <t xml:space="preserve">Winkelhebelanschlussstange  WAS 780-1 </t>
  </si>
  <si>
    <t xml:space="preserve">Weichen mit Verschlussschwellen, BV </t>
  </si>
  <si>
    <t>Sw 72.0005</t>
  </si>
  <si>
    <t>7327 034</t>
  </si>
  <si>
    <t>S 7327.07</t>
  </si>
  <si>
    <t>Winkelhebelanschlussstange WAS 740-1</t>
  </si>
  <si>
    <t>Spitzenverschluss, Gestänge auf geg. S.</t>
  </si>
  <si>
    <t>Sw 72.0006</t>
  </si>
  <si>
    <t>117 586</t>
  </si>
  <si>
    <t>113 586</t>
  </si>
  <si>
    <t>Winkelhebelanschlussstange WAS 780R</t>
  </si>
  <si>
    <t>EW 60-300,BV, Gestänge auf geg. S.</t>
  </si>
  <si>
    <t>Sw 72.0007</t>
  </si>
  <si>
    <t>113 604</t>
  </si>
  <si>
    <t>Winkelhebelanschlussstange WAS 780L</t>
  </si>
  <si>
    <t>113 603</t>
  </si>
  <si>
    <t>Winkelhebelanschlussstange WAS 1700EH</t>
  </si>
  <si>
    <t>bewegl. Herzstück EH-fb</t>
  </si>
  <si>
    <t>Sw 72.0008</t>
  </si>
  <si>
    <t>113 681</t>
  </si>
  <si>
    <t>Winkelhebelanschlussstange WAS 820L</t>
  </si>
  <si>
    <t xml:space="preserve">Weichen mit Verschlussschwellen, SpV </t>
  </si>
  <si>
    <t>Sw 72.0009</t>
  </si>
  <si>
    <t>7327 033</t>
  </si>
  <si>
    <t>Winkelhebelanschlussstange WAS 820R</t>
  </si>
  <si>
    <t>7327 032</t>
  </si>
  <si>
    <t>Winkelhebelanschlussstange WAS 920L</t>
  </si>
  <si>
    <t>Sw 72.0010</t>
  </si>
  <si>
    <t>Winkelhebelanschlussstange WAS 920R</t>
  </si>
  <si>
    <t>Winkelhebelanschlussstange WAS 4254</t>
  </si>
  <si>
    <t>Sw 72.0011</t>
  </si>
  <si>
    <t>Winkelhebelanschlussstange WAS 4515</t>
  </si>
  <si>
    <t>Sw 72.0012</t>
  </si>
  <si>
    <t>Winkelhebelanschlussstange WAS 960R</t>
  </si>
  <si>
    <t>Sw 72.0013</t>
  </si>
  <si>
    <t>Winkelhebelanschl-stange WAS 3865 !So!</t>
  </si>
  <si>
    <t>Sw 72.0014</t>
  </si>
  <si>
    <t>Winkelhebelanschl-stange WAS 2660L !So!</t>
  </si>
  <si>
    <t>Sw 72.0015</t>
  </si>
  <si>
    <t>Winkelhebelanschl-stange WAS 2870L !So!</t>
  </si>
  <si>
    <t>Winkelhebelanschl-stange WAS 2950L !So!</t>
  </si>
  <si>
    <t>Winkelhebelanschl-stange WAS 3100L !So!</t>
  </si>
  <si>
    <t>Winkelhebelanschl-stange WAS 3100R !So!</t>
  </si>
  <si>
    <t>Sw 1351.0591, Nürnberg  W141</t>
  </si>
  <si>
    <t>Winkelhebelanschl-stange WAS 3480R !So!</t>
  </si>
  <si>
    <t>Winkelhebelanschl-stange WAS 3500L !So!</t>
  </si>
  <si>
    <t>Winkelhebelanschl-stange WAS 3680L !So!</t>
  </si>
  <si>
    <t>Winkelhebelanschlussstange WAS 3460L</t>
  </si>
  <si>
    <t>Sw 72.0016</t>
  </si>
  <si>
    <t>Winkelhebelanschlussstange WAS 3235</t>
  </si>
  <si>
    <t>Sw 72.0017</t>
  </si>
  <si>
    <t>Winkelhebelanschlussstange WAS 3696</t>
  </si>
  <si>
    <t>Sw 72.0018</t>
  </si>
  <si>
    <t>Winkelhebelanschlussstange WAS 3463</t>
  </si>
  <si>
    <t>Sw 72.0019</t>
  </si>
  <si>
    <t>Winkelhebelanschlussstange WAS 1077L</t>
  </si>
  <si>
    <t>S-Bahn Hmb. geknickt</t>
  </si>
  <si>
    <t>Sw 72.0020</t>
  </si>
  <si>
    <t>Winkelhebelanschlussstange WAS 1077R</t>
  </si>
  <si>
    <t>Winkelhebelanschlussstange WAS 3545 !So!</t>
  </si>
  <si>
    <t>Sw 72.0021</t>
  </si>
  <si>
    <t>Winkelhebelanschlussstange WAS 3400 !So!</t>
  </si>
  <si>
    <t>Sw 72.0022</t>
  </si>
  <si>
    <t>Winkelhebelanschlussstange WAS 3710 !So!</t>
  </si>
  <si>
    <t>Sw 72.0023</t>
  </si>
  <si>
    <t>Winkelhebelanschlussstange WAS 3720 !So!</t>
  </si>
  <si>
    <t>Sw 72.0024</t>
  </si>
  <si>
    <t>Winkelhebelanschlussstange WAS 1875</t>
  </si>
  <si>
    <t>DKW 49-190 , ortsgestellt</t>
  </si>
  <si>
    <t>Sw 72.0025</t>
  </si>
  <si>
    <t>Winkelhebelanschlussstange WAS 1240 !So!</t>
  </si>
  <si>
    <t>Sw 72.0026</t>
  </si>
  <si>
    <t>Winkelhebelanschlussstange WAS 1165</t>
  </si>
  <si>
    <t>Sw 72.0027</t>
  </si>
  <si>
    <t>Winkelhebelanschlussstange WAS 735</t>
  </si>
  <si>
    <t>Sw 72.0028</t>
  </si>
  <si>
    <t>Winkelhebelanschlussstange WAS 735-1</t>
  </si>
  <si>
    <t>Sw 72.0029</t>
  </si>
  <si>
    <t>Winkelhebelanschlussstange WAS 1325</t>
  </si>
  <si>
    <t>Sw 72.0030</t>
  </si>
  <si>
    <t>Winkelhebelanschlussstange WAS 900</t>
  </si>
  <si>
    <t>Sw 72.0031</t>
  </si>
  <si>
    <t>Winkelhebelanschlussstange WAS 2150</t>
  </si>
  <si>
    <t>Sw 72.0032</t>
  </si>
  <si>
    <t>Winkelhebelanschlussstange WAS 3775 !So!</t>
  </si>
  <si>
    <t>Sw 72.0033</t>
  </si>
  <si>
    <t>Winkelhebelanschlussstange WAS 3260 !So!</t>
  </si>
  <si>
    <t>Sw 72.0034</t>
  </si>
  <si>
    <t>Winkelhebelanschlussstange WAS 765R !So!</t>
  </si>
  <si>
    <t>Sw 72.0035</t>
  </si>
  <si>
    <t>Winkelhebelanschlussstange WAS 765L !So!</t>
  </si>
  <si>
    <t>Winkelhebelanschlussstange WAS 470 !So!</t>
  </si>
  <si>
    <t>Sw 1163.0381, Hannover Hbf W 418</t>
  </si>
  <si>
    <t>Sw 72.0036</t>
  </si>
  <si>
    <t>Winkelhebelanschlussstange WAS 685</t>
  </si>
  <si>
    <t>Sw 72.0037</t>
  </si>
  <si>
    <t>Winkelhebelanschlussstange WAS 665R</t>
  </si>
  <si>
    <t>Winkelhebelanschlussstange WAS 665L</t>
  </si>
  <si>
    <t>Winkelhebelanschlussstange WAS 700R</t>
  </si>
  <si>
    <t>Winkelhebelanschlussstange WAS 700L</t>
  </si>
  <si>
    <t>Winkelhebelanschl-stange WAS 3478L !So!</t>
  </si>
  <si>
    <t>Stendhal 25W22B</t>
  </si>
  <si>
    <t>Sw 72.0038</t>
  </si>
  <si>
    <t xml:space="preserve">Winkelhebelanschlussstange WAS 2910Rm </t>
  </si>
  <si>
    <t>EKW 494-500-1:12 (fern), mech ferngest</t>
  </si>
  <si>
    <t>Sw 72.0039</t>
  </si>
  <si>
    <t xml:space="preserve">Winkelhebelanschlussstange WAS 2910Lm </t>
  </si>
  <si>
    <t xml:space="preserve">Winkelhebelanschlussstange WAS 3000Rm </t>
  </si>
  <si>
    <t xml:space="preserve">Winkelhebelanschlussstange WAS 3250Lm </t>
  </si>
  <si>
    <t>Sw 72.0040</t>
  </si>
  <si>
    <t xml:space="preserve">Winkelhebelanschlussstange WAS 3375Rm </t>
  </si>
  <si>
    <t>Winkelhebelanschlussstange WAS 687R</t>
  </si>
  <si>
    <t>Sw 72.0041</t>
  </si>
  <si>
    <t>Winkelhebelanschlussstange WAS 687L</t>
  </si>
  <si>
    <t>Winkelhebelanschlussstange WAS 727R</t>
  </si>
  <si>
    <t>Winkelhebelanschlussstange WAS 727L</t>
  </si>
  <si>
    <t>Winkelhebelanschlussstange WAS 817R</t>
  </si>
  <si>
    <t>Sw 72.0042</t>
  </si>
  <si>
    <t>Winkelhebelanschlussstange WAS 817L</t>
  </si>
  <si>
    <t>Winkelhebelanschl-stange WAS  820-1 !So!</t>
  </si>
  <si>
    <t>Sw 72.0043</t>
  </si>
  <si>
    <t>Winkelhebelanschl-stange WAS  715 !So!</t>
  </si>
  <si>
    <t>Anschlussstange 600 !So!</t>
  </si>
  <si>
    <t>Sw 72.0044</t>
  </si>
  <si>
    <t>Winkelhebelanschl-stange WAS 740-2 !So!</t>
  </si>
  <si>
    <t>Sw 72.0045</t>
  </si>
  <si>
    <t>Winkelhebelanschl-stange WAS 780-2 !So!</t>
  </si>
  <si>
    <t>Sw 72.0046</t>
  </si>
  <si>
    <t>Winkelhebelanschlussstange WAS 1160</t>
  </si>
  <si>
    <t>Sw 1551.0002 Flachkreuzung, ein Antrieb</t>
  </si>
  <si>
    <t>Sw 72.0047</t>
  </si>
  <si>
    <r>
      <t xml:space="preserve">Winkelhebelanschl.-stange </t>
    </r>
    <r>
      <rPr>
        <sz val="11"/>
        <color theme="3" tint="0.39997558519241921"/>
        <rFont val="Calibri"/>
        <family val="2"/>
        <scheme val="minor"/>
      </rPr>
      <t>WAS 2546L</t>
    </r>
    <r>
      <rPr>
        <sz val="11"/>
        <color rgb="FFFF0000"/>
        <rFont val="Calibri"/>
        <family val="2"/>
        <scheme val="minor"/>
      </rPr>
      <t xml:space="preserve"> !So!</t>
    </r>
  </si>
  <si>
    <t>Sw 72.0048</t>
  </si>
  <si>
    <r>
      <t xml:space="preserve">Winkelhebelanschl.-stange </t>
    </r>
    <r>
      <rPr>
        <sz val="11"/>
        <color theme="3" tint="0.39997558519241921"/>
        <rFont val="Calibri"/>
        <family val="2"/>
        <scheme val="minor"/>
      </rPr>
      <t>WAS 2546R</t>
    </r>
    <r>
      <rPr>
        <sz val="11"/>
        <color rgb="FFFF0000"/>
        <rFont val="Calibri"/>
        <family val="2"/>
        <scheme val="minor"/>
      </rPr>
      <t xml:space="preserve"> !So!</t>
    </r>
  </si>
  <si>
    <t>Winkelhebelanschlussstange  WAS 2270EH</t>
  </si>
  <si>
    <t>bewegl. Herzstück EH-fb, EW 7000/6000</t>
  </si>
  <si>
    <t>Sw 72.0100</t>
  </si>
  <si>
    <t>7326 065</t>
  </si>
  <si>
    <t>S 7326.08</t>
  </si>
  <si>
    <t>Winkelhebelanschlussstange  WAS 2350EH</t>
  </si>
  <si>
    <t>bewegl. Herzstück EH-fb, EW 6000/3700</t>
  </si>
  <si>
    <t>7326 066</t>
  </si>
  <si>
    <t>Winkelhebelanschlussstange WAS 650m</t>
  </si>
  <si>
    <t>gerade, mech. ferngest.</t>
  </si>
  <si>
    <t>Sw 72.1002</t>
  </si>
  <si>
    <t>113 317</t>
  </si>
  <si>
    <t>Winkelhebelanschlussstange WAS 740m</t>
  </si>
  <si>
    <t>113 318</t>
  </si>
  <si>
    <t>Winkelhebelanschlussstange WAS 720m</t>
  </si>
  <si>
    <t>mech. ferngest., SpV, Gest. gl. S., re</t>
  </si>
  <si>
    <t>Sw 72.1003</t>
  </si>
  <si>
    <t>113 226</t>
  </si>
  <si>
    <t>Winkelhebelanschlussstange WAS 590m</t>
  </si>
  <si>
    <t>mech. ferngest., SpV, Gest. gl. S. li</t>
  </si>
  <si>
    <t>Sw 72.1004</t>
  </si>
  <si>
    <t>113 225</t>
  </si>
  <si>
    <t>Winkelhebelanschlussstange WAS 1655m</t>
  </si>
  <si>
    <t>mech. ferngest., li</t>
  </si>
  <si>
    <t>Sw 72.1005</t>
  </si>
  <si>
    <t>116 061</t>
  </si>
  <si>
    <t xml:space="preserve">Winkelhebelanschlussstange WAS 1785m </t>
  </si>
  <si>
    <t>mech. ferngest., re</t>
  </si>
  <si>
    <t>Sw 72.1006</t>
  </si>
  <si>
    <t>116 060</t>
  </si>
  <si>
    <t>Winkelhebelanschlussstange WAS 550m</t>
  </si>
  <si>
    <t>Sw 72.1007</t>
  </si>
  <si>
    <t>Winkelhebelanschlussstange WAS 755m</t>
  </si>
  <si>
    <t>113 376</t>
  </si>
  <si>
    <t>Winkelhebelanschlussst. WAS 1320m !So!</t>
  </si>
  <si>
    <t>HH-Harburg Rathaus W9</t>
  </si>
  <si>
    <t>Winkelhebelanschlussstange WAS 665m</t>
  </si>
  <si>
    <t>Sw 72.1008</t>
  </si>
  <si>
    <t>113 375</t>
  </si>
  <si>
    <t>Winkelhebelanschlussstange WAS 1955L</t>
  </si>
  <si>
    <t>DKW Signal</t>
  </si>
  <si>
    <t>Sw 72.1009</t>
  </si>
  <si>
    <t>113 474</t>
  </si>
  <si>
    <t>Winkelhebelanschlussstange WAS 1955R</t>
  </si>
  <si>
    <t>113 473</t>
  </si>
  <si>
    <t>Winkelhebelanschl-stange WAS 1885R !So!</t>
  </si>
  <si>
    <t>Sw 6451.1182, Gremberg W463</t>
  </si>
  <si>
    <t>Winkelhebelanschlussstange WAS 1042</t>
  </si>
  <si>
    <t>Sw 72.1011</t>
  </si>
  <si>
    <t>113 402</t>
  </si>
  <si>
    <t>S 113.42</t>
  </si>
  <si>
    <t>Winkelhebelanschlussstange WAS 995</t>
  </si>
  <si>
    <t>Sw 72.1012</t>
  </si>
  <si>
    <t>113 938</t>
  </si>
  <si>
    <t>Winkelhebelanschlussstange WAS 910</t>
  </si>
  <si>
    <t>Sw 72.1013</t>
  </si>
  <si>
    <t>113 939</t>
  </si>
  <si>
    <t>Winkelhebelanschlussstange WAS 927</t>
  </si>
  <si>
    <t>Sw 72.1014</t>
  </si>
  <si>
    <t>113 403</t>
  </si>
  <si>
    <t>Winkelhebelanschlussstange WAS 1175</t>
  </si>
  <si>
    <t>Sw 72.1015</t>
  </si>
  <si>
    <t>113 949</t>
  </si>
  <si>
    <t>Winkelhebelanschlussstange WAS 298</t>
  </si>
  <si>
    <t>Sw 72.1016</t>
  </si>
  <si>
    <t>Winkelhebelanschlussstange WAS 750Lm</t>
  </si>
  <si>
    <t>Sw 72.1017</t>
  </si>
  <si>
    <t>Winkelhebelanschlussstange WAS 750Rm</t>
  </si>
  <si>
    <t>113 650</t>
  </si>
  <si>
    <t>Winkelhebelanschlussstange WAS 705Lm</t>
  </si>
  <si>
    <t>geknickt, mech. ferngest.</t>
  </si>
  <si>
    <t>Sw 72.1018</t>
  </si>
  <si>
    <t>113 659</t>
  </si>
  <si>
    <t>Winkelhebelanschlussstange WAS 705Rm</t>
  </si>
  <si>
    <t>Winkelhebelanschlussstange WAS 1540</t>
  </si>
  <si>
    <t xml:space="preserve">Signal-AO DKW 49-190 mech.ferng. </t>
  </si>
  <si>
    <t>Sw 72.1019</t>
  </si>
  <si>
    <t>116 063</t>
  </si>
  <si>
    <t>Winkelhebelanschlussstange WAS 1670</t>
  </si>
  <si>
    <t>Sw 72.1020</t>
  </si>
  <si>
    <t>116 062</t>
  </si>
  <si>
    <t>Winkelhebelanschlussstange WAS 740-1m</t>
  </si>
  <si>
    <t>mech. ortsgest.</t>
  </si>
  <si>
    <t>Sw 72.1021</t>
  </si>
  <si>
    <t>Winkelhebelanschlussstange WAS 930</t>
  </si>
  <si>
    <t>Sw 72.1023</t>
  </si>
  <si>
    <t>Winkelhebelanschlussstange WAS 720-1</t>
  </si>
  <si>
    <t>Sw 72.1024</t>
  </si>
  <si>
    <t>Winkelhebelanschlussstange WAS 1990</t>
  </si>
  <si>
    <t>Sw 72.3081</t>
  </si>
  <si>
    <t>Winkelhebelanschlussstange WAS 2015</t>
  </si>
  <si>
    <t>Winkelhebelverbindungsstange WVS 920</t>
  </si>
  <si>
    <t>mit zwei Anschlussgabeln</t>
  </si>
  <si>
    <t>Sw 73.0001</t>
  </si>
  <si>
    <t>Winkelhebelverbindungsstange WVS 1580</t>
  </si>
  <si>
    <t>Winkelhebelverbindungsstange WVS 1740</t>
  </si>
  <si>
    <t>Winkelhebelverbindungsstange WVS 2140</t>
  </si>
  <si>
    <t>113 666</t>
  </si>
  <si>
    <t>Winkelhebelverbindungsstange WVS 2415</t>
  </si>
  <si>
    <t>Winkelhebelverbindungsstange WVS 2640</t>
  </si>
  <si>
    <t>113 665</t>
  </si>
  <si>
    <t>Winkelhebelverbindungsstange WVS 2730</t>
  </si>
  <si>
    <t>113 663</t>
  </si>
  <si>
    <t>Winkelhebelverb.stange WVS 3145 !So!</t>
  </si>
  <si>
    <t>Winkelhebelverbindungsstange WVS 3320</t>
  </si>
  <si>
    <t>113 886</t>
  </si>
  <si>
    <t>S 113.27.</t>
  </si>
  <si>
    <t>Winkelhebelverbindungsstange WVS 3380</t>
  </si>
  <si>
    <t>113 710</t>
  </si>
  <si>
    <t>Winkelhebelverbindungsstange WVS 3390</t>
  </si>
  <si>
    <t>113 667</t>
  </si>
  <si>
    <t>Winkelhebelverbindungsstange WVS 3550</t>
  </si>
  <si>
    <t>Winkelhebelverbindungsstange WVS 3650</t>
  </si>
  <si>
    <t>Winkelhebelverbindungsstange WVS 3670</t>
  </si>
  <si>
    <t>113 912</t>
  </si>
  <si>
    <t>S 113.37</t>
  </si>
  <si>
    <t>Winkelhebelverbindungsstange WVS 3820</t>
  </si>
  <si>
    <t>113 542</t>
  </si>
  <si>
    <t>Winkelhebelverbindungsstange WVS 3880</t>
  </si>
  <si>
    <t>113 699</t>
  </si>
  <si>
    <t>Winkelhebelverbindungsstange WVS 3910</t>
  </si>
  <si>
    <t>113 716</t>
  </si>
  <si>
    <t>Winkelhebelverbindungsstange WVS 3970</t>
  </si>
  <si>
    <t>113 541</t>
  </si>
  <si>
    <t>Winkelhebelverbindungsstange WVS 3990</t>
  </si>
  <si>
    <t>113 698</t>
  </si>
  <si>
    <t>Winkelhebelverbindungsstange WVS 4130</t>
  </si>
  <si>
    <t>113 884</t>
  </si>
  <si>
    <t>Winkelhebelverbindungsstange WVS 4190</t>
  </si>
  <si>
    <t>113 854</t>
  </si>
  <si>
    <t>Winkelhebelverbindungsstange WVS 4280</t>
  </si>
  <si>
    <t>Winkelhebelverbindungsstange WVS 4320</t>
  </si>
  <si>
    <t>113 877</t>
  </si>
  <si>
    <t>WH-Verbindungsstange WVS 4390  !So!</t>
  </si>
  <si>
    <t>Winkelhebelverbindungsstange WVS 4410</t>
  </si>
  <si>
    <t>113 887</t>
  </si>
  <si>
    <t>Winkelhebelverbindungsstange WVS 4460</t>
  </si>
  <si>
    <t>Winkelhebelverbindungsstange WVS 4520</t>
  </si>
  <si>
    <t>113 875</t>
  </si>
  <si>
    <t>Winkelhebelverbindungsstange WVS 4590</t>
  </si>
  <si>
    <t>113 847</t>
  </si>
  <si>
    <t>Winkelhebelverbindungsstange WVS 4620</t>
  </si>
  <si>
    <t>113 848</t>
  </si>
  <si>
    <t>Winkelhebelverbindungsstange WVS 4670</t>
  </si>
  <si>
    <t>113 936</t>
  </si>
  <si>
    <t>Winkelhebelverbindungsstange WVS 4720</t>
  </si>
  <si>
    <t>113 937</t>
  </si>
  <si>
    <t>Winkelhebelverbindungsstange WVS 4725</t>
  </si>
  <si>
    <t>113 889</t>
  </si>
  <si>
    <t>Winkelhebelverbindungsstange WVS 4970</t>
  </si>
  <si>
    <t>113 539</t>
  </si>
  <si>
    <t>Winkelhebelverbindungsstange WVS 5070</t>
  </si>
  <si>
    <t>113 538</t>
  </si>
  <si>
    <t>Winkelhebelverbindungsstange WVS 5200</t>
  </si>
  <si>
    <t>117 770</t>
  </si>
  <si>
    <t>113 770</t>
  </si>
  <si>
    <t>Winkelhebelverbindungsstange WVS 5280</t>
  </si>
  <si>
    <t>113 888</t>
  </si>
  <si>
    <t>Winkelhebelverbindungsstange WVS 5300</t>
  </si>
  <si>
    <t>113 537</t>
  </si>
  <si>
    <t>Winkelhebelverbindungsstange WVS 5335</t>
  </si>
  <si>
    <t>113 544</t>
  </si>
  <si>
    <t>Winkelhebelverbindungsstange WVS 5375</t>
  </si>
  <si>
    <t>WH-Verbindungsstange WVS 5475  !So!</t>
  </si>
  <si>
    <t>Winkelhebelverbindungsstange WVS 5480</t>
  </si>
  <si>
    <t>113 876</t>
  </si>
  <si>
    <t>Winkelhebelverbindungsstange WVS 5545</t>
  </si>
  <si>
    <t>113 536</t>
  </si>
  <si>
    <t>Winkelhebelverbindungsstange WVS 5650</t>
  </si>
  <si>
    <t>113 853</t>
  </si>
  <si>
    <t>Winkelhebelverbindungsstange WVS 5710</t>
  </si>
  <si>
    <t>113 859</t>
  </si>
  <si>
    <t>Winkelhebelverbindungsstange WVS 5750</t>
  </si>
  <si>
    <t>113 845</t>
  </si>
  <si>
    <t>Winkelhebelverbindungsstange WVS 5850</t>
  </si>
  <si>
    <t>113 890</t>
  </si>
  <si>
    <t>Winkelhebelverbindungsstange WVS 5870</t>
  </si>
  <si>
    <t>113 929</t>
  </si>
  <si>
    <t>Winkelhebelverbindungsstange WVS 6300</t>
  </si>
  <si>
    <t>113 860</t>
  </si>
  <si>
    <t>Winkelhebelverbindungsstange WVS 6320</t>
  </si>
  <si>
    <t>113 771</t>
  </si>
  <si>
    <t>Winkelhebelverbindungsstange WVS 6620</t>
  </si>
  <si>
    <t>113 879</t>
  </si>
  <si>
    <t>Winkelhebelverbindungsstange WVS 6680</t>
  </si>
  <si>
    <t>113 712</t>
  </si>
  <si>
    <t>Winkelhebelverbindungsstange WVS 6750</t>
  </si>
  <si>
    <t>Winkelhebelverbindungsstange WVS 6975</t>
  </si>
  <si>
    <t>113 880</t>
  </si>
  <si>
    <t>Winkelhebelverbindungsstange WVS 7080</t>
  </si>
  <si>
    <t>113 850</t>
  </si>
  <si>
    <t>Winkelhebelverbindungsstange WVS 3200</t>
  </si>
  <si>
    <t>mit einer Anschlussgabel und Gewinde</t>
  </si>
  <si>
    <t>Sw 73.0002</t>
  </si>
  <si>
    <t>113 775</t>
  </si>
  <si>
    <t>WH-Verbindungsstange WVS 3270 !So!</t>
  </si>
  <si>
    <t>113 718</t>
  </si>
  <si>
    <t>Winkelhebelverbindungsstange WVS 3400</t>
  </si>
  <si>
    <t>113 713</t>
  </si>
  <si>
    <t>Winkelhebelverbindungsstange WVS 3500</t>
  </si>
  <si>
    <t>113 715</t>
  </si>
  <si>
    <t>WH-Verbindungsstange WVS 3580 !So!</t>
  </si>
  <si>
    <t>Winkelhebelverbindungsstange WVS 3720</t>
  </si>
  <si>
    <t>Winkelhebelverbindungsstange WVS 4025</t>
  </si>
  <si>
    <t>113 719</t>
  </si>
  <si>
    <t>Winkelhebelverbindungsstange WVS 4340</t>
  </si>
  <si>
    <t>Winkelhebelverbindungsstange WVS 4350</t>
  </si>
  <si>
    <t>113 568</t>
  </si>
  <si>
    <t>Winkelhebelverbindungsstange WVS 4415</t>
  </si>
  <si>
    <t>113 983</t>
  </si>
  <si>
    <t>Winkelhebelverbindungsstange WVS 4510</t>
  </si>
  <si>
    <t>113 985</t>
  </si>
  <si>
    <t>Winkelhebelverbindungsstange WVS 4565</t>
  </si>
  <si>
    <t>117 772</t>
  </si>
  <si>
    <t>113 772</t>
  </si>
  <si>
    <t>Winkelhebelverbindungsstange WVS 4580</t>
  </si>
  <si>
    <t>113 984</t>
  </si>
  <si>
    <t>Winkelhebelverbindungsstange WVS 4600</t>
  </si>
  <si>
    <t>117 573</t>
  </si>
  <si>
    <t>113 573</t>
  </si>
  <si>
    <t>Winkelhebelverbindungsstange WVS 4690</t>
  </si>
  <si>
    <t>113 776</t>
  </si>
  <si>
    <t>Winkelhebelverbindungsstange WVS 4720-1</t>
  </si>
  <si>
    <t>113 577</t>
  </si>
  <si>
    <t>Winkelhebelverbindungsstange WVS 4800</t>
  </si>
  <si>
    <t>113 555</t>
  </si>
  <si>
    <t>Winkelhebelverbindungsstange WVS 4880</t>
  </si>
  <si>
    <t>113 996</t>
  </si>
  <si>
    <t>Winkelhebelverbindungsstange WVS 5020</t>
  </si>
  <si>
    <t>117 773</t>
  </si>
  <si>
    <t>113 773</t>
  </si>
  <si>
    <t>Winkelhebelverbindungsstange WVS 5075</t>
  </si>
  <si>
    <t>113 998</t>
  </si>
  <si>
    <t>Winkelhebelverbindungsstange WVS 5140</t>
  </si>
  <si>
    <t>113 997</t>
  </si>
  <si>
    <t>Winkelhebelverbindungsstange WVS 5170</t>
  </si>
  <si>
    <t>113 575</t>
  </si>
  <si>
    <t>Winkelhebelverbindungsstange WVS 5240</t>
  </si>
  <si>
    <t>113 574</t>
  </si>
  <si>
    <t>Winkelhebelverbindungsstange WVS 5280-1</t>
  </si>
  <si>
    <t>113 861</t>
  </si>
  <si>
    <t>Winkelhebelverbindungsstange WVS 5310</t>
  </si>
  <si>
    <t>117 570</t>
  </si>
  <si>
    <t>113 570</t>
  </si>
  <si>
    <t>Winkelhebelverbindungsstange WVS 5520</t>
  </si>
  <si>
    <t>113 986</t>
  </si>
  <si>
    <t>Winkelhebelverbindungsstange WVS 6100</t>
  </si>
  <si>
    <t>113 569</t>
  </si>
  <si>
    <t>Winkelhebelverbindungsstange WVS 6195</t>
  </si>
  <si>
    <t>117 774</t>
  </si>
  <si>
    <t>113 774</t>
  </si>
  <si>
    <t>Winkelhebelverbindungsstange WVS 6535</t>
  </si>
  <si>
    <t>117 566</t>
  </si>
  <si>
    <t>113 566</t>
  </si>
  <si>
    <t>Winkelhebelverbindungsstange WVS 3987-G</t>
  </si>
  <si>
    <t>mit Anschlussgabel und Stutzen (Wn3-Wn6)</t>
  </si>
  <si>
    <t>Sw 73.0003</t>
  </si>
  <si>
    <t>615 215</t>
  </si>
  <si>
    <t>S 615.11</t>
  </si>
  <si>
    <t>Winkelhebelverbindungsstange WVS 3987-A</t>
  </si>
  <si>
    <t>mit Augenstutzen (Wn3-Wn6)</t>
  </si>
  <si>
    <t>Sw 73.0004</t>
  </si>
  <si>
    <t>615 270</t>
  </si>
  <si>
    <t>Winkelhebelverbindungsstange WVS 5724-V</t>
  </si>
  <si>
    <t>mit Gewinde und Gestängemuffe (Wn3-Wn6)</t>
  </si>
  <si>
    <t>Sw 73.0005</t>
  </si>
  <si>
    <t>615 280</t>
  </si>
  <si>
    <t>Winkelhebelverbindungsstange WVS 5294-V</t>
  </si>
  <si>
    <t>615 282</t>
  </si>
  <si>
    <t>Winkelhebelverbindungsstange WVS 3927</t>
  </si>
  <si>
    <t>Sw 73.0006</t>
  </si>
  <si>
    <t>615 271</t>
  </si>
  <si>
    <t>Winkelhebelverbindungsstange WVS 4187</t>
  </si>
  <si>
    <t>mit Gewinde und Gewindestutzen (Wn3-Wn6)</t>
  </si>
  <si>
    <t>Winkelhebelverbindungsstange WVS 4372</t>
  </si>
  <si>
    <t>615 274</t>
  </si>
  <si>
    <t>Winkelhebelverbindungsstange WVS 4602</t>
  </si>
  <si>
    <t>615 273</t>
  </si>
  <si>
    <t>Winkelhebelverbindungsstange WVS 5077</t>
  </si>
  <si>
    <t>615 272</t>
  </si>
  <si>
    <t>Winkelhebelverbindungsstange WVS 4227</t>
  </si>
  <si>
    <t>Sw 73.0007</t>
  </si>
  <si>
    <t>Winkelhebelverbindungsstange WVS 3829</t>
  </si>
  <si>
    <t>Sw 73.0008</t>
  </si>
  <si>
    <t>WH-Verbindungsstange WVS 1854-V  !So!</t>
  </si>
  <si>
    <t>Sw 73.0009</t>
  </si>
  <si>
    <t>WH-Verbindungsstange WVS 2190</t>
  </si>
  <si>
    <t>Sw 73.3081</t>
  </si>
  <si>
    <t>WH-Verbindungsstange WVS 2780</t>
  </si>
  <si>
    <t xml:space="preserve">Bockstange BSt 1000 KG mit Kreuzgelenk </t>
  </si>
  <si>
    <t>Weiche ortsgestellt, gerade</t>
  </si>
  <si>
    <t>Sw 75.0001</t>
  </si>
  <si>
    <t>119 023</t>
  </si>
  <si>
    <t>S 119.02</t>
  </si>
  <si>
    <t xml:space="preserve">Bockstange BSt 1020 KG mit Kreuzgelenk </t>
  </si>
  <si>
    <t>Weiche ortsgestellt</t>
  </si>
  <si>
    <t xml:space="preserve">Bockstange BSt 1190 KG mit Kreuzgelenk </t>
  </si>
  <si>
    <t>Weiche ortsgestellt mit 2 Riegeln</t>
  </si>
  <si>
    <t>neu</t>
  </si>
  <si>
    <t xml:space="preserve">Bockstange BSt 1260 KG mit Kreuzgelenk </t>
  </si>
  <si>
    <t>119 024</t>
  </si>
  <si>
    <t xml:space="preserve">Bockstange BSt 1375 KG mit Kreuzgelenk </t>
  </si>
  <si>
    <t>119 025</t>
  </si>
  <si>
    <t xml:space="preserve">Bockstange BSt 1970 KG mit Kreuzgelenk </t>
  </si>
  <si>
    <t>119 026</t>
  </si>
  <si>
    <t xml:space="preserve">Bockstange BSt 2230 KG mit Kreuzgelenk </t>
  </si>
  <si>
    <t>119 027</t>
  </si>
  <si>
    <t>Bockstange BSt 2967 KG !So!</t>
  </si>
  <si>
    <t>Sw 3141.0182, Oberhausen W419</t>
  </si>
  <si>
    <t>Bockstange BSt 3070 KG !So!</t>
  </si>
  <si>
    <t>Augsbg-Oberhausen W6</t>
  </si>
  <si>
    <t>Bockstange BSt 3170 KG !So!</t>
  </si>
  <si>
    <t>HH-Ohlsdorf W7</t>
  </si>
  <si>
    <t>Bockstange BSt 4060 KG !So!</t>
  </si>
  <si>
    <t>Bockstange BSt 4705 KG !So!</t>
  </si>
  <si>
    <t>Bockstange BSt 1180R</t>
  </si>
  <si>
    <t>Sw 75.0002</t>
  </si>
  <si>
    <t>113 652</t>
  </si>
  <si>
    <t>Bockstange BSt 1180L</t>
  </si>
  <si>
    <t>Bockstange BSt 1310R</t>
  </si>
  <si>
    <t>113 793</t>
  </si>
  <si>
    <t>Bockstange BSt 1310L</t>
  </si>
  <si>
    <t>Bockstange BSt 1680R</t>
  </si>
  <si>
    <t>Bockstange BSt 1680L</t>
  </si>
  <si>
    <t>Bockstange BSt 2935 mit Öse</t>
  </si>
  <si>
    <t>Gleissperre ortsgestellt</t>
  </si>
  <si>
    <t>Sw 75.0004</t>
  </si>
  <si>
    <t>225 078</t>
  </si>
  <si>
    <t>S 225.01</t>
  </si>
  <si>
    <t xml:space="preserve">Bockstange BSt 1070  KG mit Kreuzgelenk </t>
  </si>
  <si>
    <t>Anschlussgabel f. Winkelhebel</t>
  </si>
  <si>
    <t>Sw 75.0005</t>
  </si>
  <si>
    <t>113 323</t>
  </si>
  <si>
    <t xml:space="preserve">Bockstange BSt 420 KG mit 2x Kreuzgel. </t>
  </si>
  <si>
    <t>W-Signal, Anschlussgabel f. Winkelhebel</t>
  </si>
  <si>
    <t>Sw 75.0006</t>
  </si>
  <si>
    <t>633 133</t>
  </si>
  <si>
    <t xml:space="preserve">Bockstange BSt 510 KG mit 2x Kreuzgel. </t>
  </si>
  <si>
    <t>633 120</t>
  </si>
  <si>
    <t xml:space="preserve">Bockstange BSt 600 KG mit 2x Kreuzgel. </t>
  </si>
  <si>
    <t>633 118</t>
  </si>
  <si>
    <t xml:space="preserve">Bockstange BSt 910 KG mit 2x Kreuzgel. </t>
  </si>
  <si>
    <t>633 108</t>
  </si>
  <si>
    <t xml:space="preserve">Bockstange BSt 955 KG mit 2x Kreuzgel. </t>
  </si>
  <si>
    <t xml:space="preserve">Bockstange BSt 1035 KG mit 2x Kreuzgel. </t>
  </si>
  <si>
    <t>633 106</t>
  </si>
  <si>
    <t>Bockstange BSt 790 KG mit Kreuzgelenk</t>
  </si>
  <si>
    <t>W-Signal, BSt geknickt</t>
  </si>
  <si>
    <t>Sw 75.0007</t>
  </si>
  <si>
    <t>633 110</t>
  </si>
  <si>
    <t>Bockstange BSt 870 KG mit Kreuzgelenk</t>
  </si>
  <si>
    <t xml:space="preserve">Bockstange BSt 1340  KG mit Kreuzgelenk </t>
  </si>
  <si>
    <t>633 112</t>
  </si>
  <si>
    <t xml:space="preserve">Bockstange BSt 1710  KG mit Kreuzgelenk </t>
  </si>
  <si>
    <t xml:space="preserve">Bockstange BSt 790-1 KG mit Kreuzgelenk </t>
  </si>
  <si>
    <t>W-Signal, BSt gerade</t>
  </si>
  <si>
    <t>Sw 75.0008</t>
  </si>
  <si>
    <t>633 116</t>
  </si>
  <si>
    <t>Bockstange BSt 900-1 KG mit Kreuzgelenk</t>
  </si>
  <si>
    <t xml:space="preserve">Bockstange BSt 1340-1 KG mit Kreuzgel. </t>
  </si>
  <si>
    <t>633 114</t>
  </si>
  <si>
    <t xml:space="preserve">Bockstange BSt 1720 KG mit Kreuzgel. </t>
  </si>
  <si>
    <t>Bockstange BSti 1205 isoliert</t>
  </si>
  <si>
    <t>Gleissperre, BSt gerade</t>
  </si>
  <si>
    <t>Sw 75.0009</t>
  </si>
  <si>
    <t>7320 019</t>
  </si>
  <si>
    <t>S 7320.00</t>
  </si>
  <si>
    <t>Bockstange BSti 2800 isoliert, mit Öse</t>
  </si>
  <si>
    <t>Gleissperre, BSt geknickt</t>
  </si>
  <si>
    <t>Sw 75.0010</t>
  </si>
  <si>
    <t>7320 105</t>
  </si>
  <si>
    <t>S 7320.03</t>
  </si>
  <si>
    <t>Bockstange BSt 990 mit Öse</t>
  </si>
  <si>
    <t>Sw 75.0012</t>
  </si>
  <si>
    <t>7320 162</t>
  </si>
  <si>
    <t>Bockstange BSti 1080 isoliert</t>
  </si>
  <si>
    <t>Sw 75.0011</t>
  </si>
  <si>
    <t>7320 106</t>
  </si>
  <si>
    <t>7320 132</t>
  </si>
  <si>
    <t>Bockstange BSt 2750 mit Öse</t>
  </si>
  <si>
    <t>Bockstange BSt 2955 mit Öse</t>
  </si>
  <si>
    <t>Bockstange BSt 3150 mit Öse</t>
  </si>
  <si>
    <t>7320 139</t>
  </si>
  <si>
    <t>Bockstange BSt 990-1</t>
  </si>
  <si>
    <t>Sw 75.0013</t>
  </si>
  <si>
    <t>7320 133</t>
  </si>
  <si>
    <t>Bockstange BSt 1390</t>
  </si>
  <si>
    <t>7320 138</t>
  </si>
  <si>
    <t>Bockstange BSt 2750-1</t>
  </si>
  <si>
    <t>7320 163</t>
  </si>
  <si>
    <t>Bockstange BSti 2740 isoliert, mit Öse</t>
  </si>
  <si>
    <t>Sw 75.0014</t>
  </si>
  <si>
    <t>7320 130</t>
  </si>
  <si>
    <t>Bockstange BSti 2935 isoliert, mit Öse</t>
  </si>
  <si>
    <t>Sw 75.0015</t>
  </si>
  <si>
    <t>7320 076</t>
  </si>
  <si>
    <t>S 7320.02</t>
  </si>
  <si>
    <t xml:space="preserve">Bockstange BSt 750R mit Kreuzgelenk </t>
  </si>
  <si>
    <t>W-Signal, geknickt</t>
  </si>
  <si>
    <t>Sw 75.0016</t>
  </si>
  <si>
    <t>633 150</t>
  </si>
  <si>
    <t xml:space="preserve">Bockstange BSt 750L mit Kreuzgelenk </t>
  </si>
  <si>
    <t>633 151</t>
  </si>
  <si>
    <t xml:space="preserve">Bockstange BSt 1015 KG mit Kreuzgelenk </t>
  </si>
  <si>
    <t>Weiche ortsgest.</t>
  </si>
  <si>
    <t>Sw 75.0017</t>
  </si>
  <si>
    <t>119 042</t>
  </si>
  <si>
    <t>Bockstange BSt 984 mit Öse</t>
  </si>
  <si>
    <t>Gleissperre, BSt gekröpft</t>
  </si>
  <si>
    <t>Sw 75.0018</t>
  </si>
  <si>
    <t>Bockstange BSt 1199</t>
  </si>
  <si>
    <t>gekröpft, gerade</t>
  </si>
  <si>
    <t>Sw 75.0019</t>
  </si>
  <si>
    <t>Bockstange BSt 978</t>
  </si>
  <si>
    <t>für Gleissperre mit GS-Schloss</t>
  </si>
  <si>
    <t>Sw 75.0020</t>
  </si>
  <si>
    <t>Bockstange BSt 357</t>
  </si>
  <si>
    <t>Sw 75.0021</t>
  </si>
  <si>
    <t>Bockstange BSt 2765</t>
  </si>
  <si>
    <t>Sw 75.0022</t>
  </si>
  <si>
    <t xml:space="preserve">Bockstange BSt 1000-1 mit Kreuzgelenk </t>
  </si>
  <si>
    <t>Weiche ortsgest., geknickt</t>
  </si>
  <si>
    <t>Sw 75.0023</t>
  </si>
  <si>
    <t>119 043</t>
  </si>
  <si>
    <t>Bockstange BSt 1205-1</t>
  </si>
  <si>
    <t>Sw 75.0024</t>
  </si>
  <si>
    <t>7320 160</t>
  </si>
  <si>
    <t>Bockstange BSt 3000</t>
  </si>
  <si>
    <t>Sw 75.0025</t>
  </si>
  <si>
    <t>7320 161</t>
  </si>
  <si>
    <t>Bockstange BSt 990-2R</t>
  </si>
  <si>
    <t>Sw 75.0026</t>
  </si>
  <si>
    <t>Bockstange BSt 990-2L</t>
  </si>
  <si>
    <t>Bockstange BSt 2750-2</t>
  </si>
  <si>
    <t>Sw 75.0027</t>
  </si>
  <si>
    <t>7320 164</t>
  </si>
  <si>
    <t>Bockstange BSt 990-3R</t>
  </si>
  <si>
    <t>Gleissperre elektr. gestellt</t>
  </si>
  <si>
    <t>Sw 75.0028</t>
  </si>
  <si>
    <t>Bockstange BSt 990-3L</t>
  </si>
  <si>
    <t>Bockstange BSt 1390R</t>
  </si>
  <si>
    <t>Sw 75.0029</t>
  </si>
  <si>
    <t>Bockstange BSt 1390L</t>
  </si>
  <si>
    <t>Bockstange BSt 756 mit Kreuzgelenk</t>
  </si>
  <si>
    <t>W-Signal EKW 54-190</t>
  </si>
  <si>
    <t>Sw 75.0030</t>
  </si>
  <si>
    <t xml:space="preserve">Bockstange BSt 2105 </t>
  </si>
  <si>
    <t>Weiche ortsgestellt,Freital</t>
  </si>
  <si>
    <t>Sw 75.0031</t>
  </si>
  <si>
    <t>Bockstange BSt 6235</t>
  </si>
  <si>
    <t>Weiche ortsgestellt, HH-Ohlsdorf W7</t>
  </si>
  <si>
    <t>Sw 75.0032</t>
  </si>
  <si>
    <t>Bockstange BSt 2800 !So!</t>
  </si>
  <si>
    <t>Sw 75.0033</t>
  </si>
  <si>
    <t>Bockstange BSt 2850 !So!</t>
  </si>
  <si>
    <t>Bockstange BSt 2900</t>
  </si>
  <si>
    <t>Bockstange Bsti 1000</t>
  </si>
  <si>
    <t>Sw 75.0034</t>
  </si>
  <si>
    <t>7320 131</t>
  </si>
  <si>
    <t xml:space="preserve">Bockstange BSt 1790  KG mit Kreuzgelenk </t>
  </si>
  <si>
    <t>Sw 75.0035</t>
  </si>
  <si>
    <t>Bockstange BSt 825 KG mit Kreuzgelenken</t>
  </si>
  <si>
    <t>Sw 75.0036</t>
  </si>
  <si>
    <t xml:space="preserve">Bockstange BSt 992L </t>
  </si>
  <si>
    <t>Gleissperre Bf. Beeskow W3</t>
  </si>
  <si>
    <t>Sw 75.0037</t>
  </si>
  <si>
    <t>Bockstange BSt 992R</t>
  </si>
  <si>
    <t>Bockstange BSt 2758</t>
  </si>
  <si>
    <t>Sw 75.0038</t>
  </si>
  <si>
    <t xml:space="preserve">Bockstange BSt 900 KG mit Kreuzgelenk </t>
  </si>
  <si>
    <t>W-Signal, außerhalb Lichtraum</t>
  </si>
  <si>
    <t>Sw 75.0039</t>
  </si>
  <si>
    <t>Bockstange BSt 1365R  !So!</t>
  </si>
  <si>
    <t>Rbf Saarbrücken W94,96</t>
  </si>
  <si>
    <t>Sw 75.0040</t>
  </si>
  <si>
    <t>Bockstange BSt 1365L !So!</t>
  </si>
  <si>
    <t>Bockstange BSt 978-1</t>
  </si>
  <si>
    <t>Baugleissperre m anklemmb. GS-Sig-Lager.</t>
  </si>
  <si>
    <t>Sw 75.0041</t>
  </si>
  <si>
    <t>Bockstange BSt 1940 KG</t>
  </si>
  <si>
    <t>Sw 75.0042</t>
  </si>
  <si>
    <t>Bockstange BSt 1940L KG</t>
  </si>
  <si>
    <t>Sw 75.0043</t>
  </si>
  <si>
    <t>Bockstange BSt 1940R KG</t>
  </si>
  <si>
    <t>Bockstange BSt 4405 !So!</t>
  </si>
  <si>
    <t>Sw 75.0044</t>
  </si>
  <si>
    <t>Bockstange BSt 1360L !So!</t>
  </si>
  <si>
    <t>Sw 75.0045</t>
  </si>
  <si>
    <t>Bockstange BSt 1360R !So!</t>
  </si>
  <si>
    <t>Bockstange BSt 920 KG</t>
  </si>
  <si>
    <t>Weichensignal (Sw 6101.2004)</t>
  </si>
  <si>
    <t>Sw 75.0046</t>
  </si>
  <si>
    <t>Bockstange BSt 995R</t>
  </si>
  <si>
    <t>Sw 75.0047</t>
  </si>
  <si>
    <t>Bockstange BSt 987R</t>
  </si>
  <si>
    <t>Sw 75.0048</t>
  </si>
  <si>
    <t>Bockstange BSt 987L</t>
  </si>
  <si>
    <t>Bockstange BSt 980 KG</t>
  </si>
  <si>
    <t>Weichensignal (Sw 6301.2102)</t>
  </si>
  <si>
    <t>Sw 75.0049</t>
  </si>
  <si>
    <t>Bockstange BSt 1755 KG</t>
  </si>
  <si>
    <t>Weichensignal (Sw 6351.1121)</t>
  </si>
  <si>
    <t>Sw 75.0050</t>
  </si>
  <si>
    <t>Bockstange BSt 1205-2</t>
  </si>
  <si>
    <t>Gleissperre m Riegel  (Sw 3802.0141)</t>
  </si>
  <si>
    <t>Sw 75.0051</t>
  </si>
  <si>
    <t>Bockstange BSt 1205-3</t>
  </si>
  <si>
    <t>Gleissperre m Schloss</t>
  </si>
  <si>
    <t>Sw 75.0052</t>
  </si>
  <si>
    <t>Bockstange BSt 1125 !So!</t>
  </si>
  <si>
    <t>Sw 3441.0181, Trier Hbf W253</t>
  </si>
  <si>
    <t>Sw 75.0053</t>
  </si>
  <si>
    <t>Bockstange BSt 1205-4</t>
  </si>
  <si>
    <t>Sw 75.0054</t>
  </si>
  <si>
    <t>Bockstange BSt 990-4R</t>
  </si>
  <si>
    <t>Sw 75.0055</t>
  </si>
  <si>
    <t>Bockstange BSt 990-4L</t>
  </si>
  <si>
    <t>Bockstange BSt 990-5R</t>
  </si>
  <si>
    <t>Sw 75.0056</t>
  </si>
  <si>
    <t>Bockstange BSt 990-5L</t>
  </si>
  <si>
    <t>Bockstange BSt 1025 KG !So!</t>
  </si>
  <si>
    <t>Sw 75.0057</t>
  </si>
  <si>
    <t>Bockstange BSt 2760 KG !So!</t>
  </si>
  <si>
    <t>Sw 3801 Bayreuth W74</t>
  </si>
  <si>
    <t>Sw 75.0058</t>
  </si>
  <si>
    <t>Bockstange BSt 2800 KG !So!</t>
  </si>
  <si>
    <t xml:space="preserve">Sw 3802.0151 Gleissperre m Riegel  </t>
  </si>
  <si>
    <t>Sw 75.0059</t>
  </si>
  <si>
    <t>Bockstange Bo-758 R (W-Sig)</t>
  </si>
  <si>
    <t>Sw 75.0501</t>
  </si>
  <si>
    <t>S 7319.67 Bl.2</t>
  </si>
  <si>
    <t>Bockstange Bo-758 L (W-Sig)</t>
  </si>
  <si>
    <t>Bockstange Bo-906 R (W-Sig)</t>
  </si>
  <si>
    <t>Sw 75.0502</t>
  </si>
  <si>
    <t>7319 135</t>
  </si>
  <si>
    <t>S 7319.67 Bl.3</t>
  </si>
  <si>
    <t>Bockstange Bo-906 L (W-Sig)</t>
  </si>
  <si>
    <t>7319 136</t>
  </si>
  <si>
    <t>Riegelstange RSt 1545, kurz</t>
  </si>
  <si>
    <t>EW 54-500, MV-Riegel antriebsseitig</t>
  </si>
  <si>
    <t>Sw 76.0001</t>
  </si>
  <si>
    <t>114 240</t>
  </si>
  <si>
    <t>S 114.12</t>
  </si>
  <si>
    <t>Riegelstange RSt 1635, kurz</t>
  </si>
  <si>
    <t>WA/Riegel auf  gleicher Seite, SpV</t>
  </si>
  <si>
    <t>Riegelstange RSt 1705, kurz</t>
  </si>
  <si>
    <t>WA/Riegel auf gl. S. DKW nah, Klv</t>
  </si>
  <si>
    <t>Riegelstange RSt 2705, kurz</t>
  </si>
  <si>
    <t>WA/Riegel auf  gleicher Seite, EKW fern</t>
  </si>
  <si>
    <t>Riegelstange RSt 595, kurz</t>
  </si>
  <si>
    <t>Sw 76.0002</t>
  </si>
  <si>
    <t>Riegelstange RSt 595L, kurz</t>
  </si>
  <si>
    <t>Sw 76.0003</t>
  </si>
  <si>
    <t>Riegelstange RSt 595R, kurz</t>
  </si>
  <si>
    <t>Riegelstange RSt 910L, kurz</t>
  </si>
  <si>
    <t>Weiche VS, mit Riegel</t>
  </si>
  <si>
    <t>Sw 76.0004</t>
  </si>
  <si>
    <t>Riegelstange RSt 910R, kurz</t>
  </si>
  <si>
    <t>Riegelstange RSt 1910L, kurz</t>
  </si>
  <si>
    <t>Sw 76.0005</t>
  </si>
  <si>
    <t>Riegelstange RSt 1910R, kurz</t>
  </si>
  <si>
    <t>Sw 76.0006</t>
  </si>
  <si>
    <t>Riegelstange RSt 835, kurz</t>
  </si>
  <si>
    <t>Riegel geg. Seite, MV</t>
  </si>
  <si>
    <t>Sw 76.0007</t>
  </si>
  <si>
    <t>044 571</t>
  </si>
  <si>
    <t>S 044.21</t>
  </si>
  <si>
    <t>044 536</t>
  </si>
  <si>
    <t>S 044.13</t>
  </si>
  <si>
    <t>Riegelstange RSt 925, kurz</t>
  </si>
  <si>
    <t>Riegel geg. Seite, SpV</t>
  </si>
  <si>
    <t>044 572</t>
  </si>
  <si>
    <t>044 537</t>
  </si>
  <si>
    <t>Riegelstange RSt 1475, kurz !So!</t>
  </si>
  <si>
    <t>Riegelstange RSt 2740, kurz</t>
  </si>
  <si>
    <t>Sw 76.0008</t>
  </si>
  <si>
    <t>Riegelstange RSt 1706R, kurz</t>
  </si>
  <si>
    <t>WA/Riegel auf  gleicher Seite DKW 49-190</t>
  </si>
  <si>
    <t>Sw 76.0009</t>
  </si>
  <si>
    <t>Riegelstange RSt 1714R, kurz</t>
  </si>
  <si>
    <t>Sw 76.0010</t>
  </si>
  <si>
    <t>Riegelstange RSt 1714L, kurz</t>
  </si>
  <si>
    <t>Riegelstange RSt 730, kurz  !So!</t>
  </si>
  <si>
    <t>Bleicherode Ost (EKW 49-190 Klv)</t>
  </si>
  <si>
    <t>Sw 76.0011</t>
  </si>
  <si>
    <t>Riegelstange RSt 885L, kurz</t>
  </si>
  <si>
    <t>Weiche VS, ortsgestellt</t>
  </si>
  <si>
    <t>Sw 76.0012</t>
  </si>
  <si>
    <t>408 391</t>
  </si>
  <si>
    <t>Riegelstange RSt 885R, kurz</t>
  </si>
  <si>
    <t>408 393</t>
  </si>
  <si>
    <t>Riegelstange RSt 910-1L, kurz</t>
  </si>
  <si>
    <t>Sw 76.0013</t>
  </si>
  <si>
    <t>044 545</t>
  </si>
  <si>
    <t>S 044.14</t>
  </si>
  <si>
    <t>Riegelstange RSt 910-1R, kurz</t>
  </si>
  <si>
    <t>044 547</t>
  </si>
  <si>
    <t>Riegelstange RSt 555-L, kurz</t>
  </si>
  <si>
    <t>Sw 76.0014</t>
  </si>
  <si>
    <t>Riegelstange RSt 555-R, kurz</t>
  </si>
  <si>
    <t>Riegelstange RSt 610, kurz</t>
  </si>
  <si>
    <t>EW ortsgestellt</t>
  </si>
  <si>
    <t>Sw 76.0015</t>
  </si>
  <si>
    <t>408 068</t>
  </si>
  <si>
    <t>S 408.13</t>
  </si>
  <si>
    <t>Riegelstange RSti 1545, kurz, isoliert</t>
  </si>
  <si>
    <t>Sw 5151.0755, S-Hmb</t>
  </si>
  <si>
    <t>Sw 76.0016</t>
  </si>
  <si>
    <t>Riegelstange RSti 1635, kurz, isoliert</t>
  </si>
  <si>
    <t>Riegelstange RSt 2790R, lang</t>
  </si>
  <si>
    <t>WA/Riegel auf gleicher Seite, SpV</t>
  </si>
  <si>
    <t>Sw 76.0100</t>
  </si>
  <si>
    <t>Riegelstange RSt 2790L, lang</t>
  </si>
  <si>
    <t>Riegelstange RSt 3790R, lang</t>
  </si>
  <si>
    <t>WA/Riegel auf gleicher Seite, EKW fern</t>
  </si>
  <si>
    <t>Riegelstange RSt 3790L, lang</t>
  </si>
  <si>
    <t>Riegelstange RSt 3870R, lang</t>
  </si>
  <si>
    <t>WA/Riegel auf gleicher Seite, DKW 190</t>
  </si>
  <si>
    <t>Sw 76.0101</t>
  </si>
  <si>
    <t>Riegelstange RSt 3870L, lang</t>
  </si>
  <si>
    <t>Riegelstange RSt 1758, lang</t>
  </si>
  <si>
    <t>Sw 76.0102</t>
  </si>
  <si>
    <t>Riegelstange RSt 1758L, lang</t>
  </si>
  <si>
    <t>Sw 76.0103</t>
  </si>
  <si>
    <t>Riegelstange RSt 1758R, lang</t>
  </si>
  <si>
    <t>Riegelstange RSt 2135, lang</t>
  </si>
  <si>
    <t>Sw 76.0104</t>
  </si>
  <si>
    <t>Riegelstange RSt 3075, lang</t>
  </si>
  <si>
    <t>Sw 76.0105</t>
  </si>
  <si>
    <t>Riegelstange RSt 2060R, lang</t>
  </si>
  <si>
    <t>Riegel auf gegenüberliegender Seite</t>
  </si>
  <si>
    <t>Sw 76.0106</t>
  </si>
  <si>
    <t>044 569</t>
  </si>
  <si>
    <t>S 044.22</t>
  </si>
  <si>
    <t>044 542</t>
  </si>
  <si>
    <t>Riegelstange RSt 2060L, lang</t>
  </si>
  <si>
    <t>044 570</t>
  </si>
  <si>
    <t>044 543</t>
  </si>
  <si>
    <t>Riegelstange RSt 2630R, lang !So!</t>
  </si>
  <si>
    <t>Riegelstange RSt 3895R, lang</t>
  </si>
  <si>
    <t>Sw 76.0107</t>
  </si>
  <si>
    <t>Riegelstange RSt 3895L, lang</t>
  </si>
  <si>
    <t>Riegelstange RSt 2878L, lang</t>
  </si>
  <si>
    <t>Sw 76.0109</t>
  </si>
  <si>
    <t>Riegelstange RSt 2878R, lang</t>
  </si>
  <si>
    <t>Riegelstange RSt 1880R, lang  !So!</t>
  </si>
  <si>
    <t>Sw 76.0110</t>
  </si>
  <si>
    <t>Riegelstange RSt 1880L, lang  !So!</t>
  </si>
  <si>
    <t>Riegelstange RSt 2022, lang</t>
  </si>
  <si>
    <t>Sw 76.0111</t>
  </si>
  <si>
    <t>408 392</t>
  </si>
  <si>
    <t>Riegelstange RSt 2050L, lang</t>
  </si>
  <si>
    <t>Sw 76.0112</t>
  </si>
  <si>
    <t>044 544</t>
  </si>
  <si>
    <t>Riegelstange RSt 2050R, lang</t>
  </si>
  <si>
    <t>044 546</t>
  </si>
  <si>
    <t>Riegelstange RSt 1755L, lang</t>
  </si>
  <si>
    <t>Sw 76.0113</t>
  </si>
  <si>
    <t>Riegelstange RSt 1755R, lang</t>
  </si>
  <si>
    <t>Riegelstange RSt 1750L, lang</t>
  </si>
  <si>
    <t>Sw 76.0114</t>
  </si>
  <si>
    <t>408 070</t>
  </si>
  <si>
    <t>Riegelstange RSt 1750R, lang</t>
  </si>
  <si>
    <t>408 071</t>
  </si>
  <si>
    <t>Riegelstange  RSti 2790R, lang, isoliert</t>
  </si>
  <si>
    <t>Sw 76.0116</t>
  </si>
  <si>
    <t>Riegelstange  RSti 2790L, lang, isoliert</t>
  </si>
  <si>
    <t>Riegelstange RSt 2790L-1, lang !So!</t>
  </si>
  <si>
    <t>Sw 76.0117</t>
  </si>
  <si>
    <t>Riegelstange RSt 2790R-1, lang !So!</t>
  </si>
  <si>
    <t>Riegelstange RSt 1295</t>
  </si>
  <si>
    <t>Sw 76.0500</t>
  </si>
  <si>
    <t>Riegelstange RSt 2055</t>
  </si>
  <si>
    <t>Sw 76.0501</t>
  </si>
  <si>
    <t>Kuppelstange KSt 410</t>
  </si>
  <si>
    <t>DKW 54-500</t>
  </si>
  <si>
    <t>Sw 77.0001</t>
  </si>
  <si>
    <t>7310 467</t>
  </si>
  <si>
    <t>S 7310.56</t>
  </si>
  <si>
    <t>Kuppelstange KSt 450</t>
  </si>
  <si>
    <t>7310 466</t>
  </si>
  <si>
    <t>Kuppelstange KSt 480</t>
  </si>
  <si>
    <t>7310 459</t>
  </si>
  <si>
    <t>Kuppelstange KSt 520</t>
  </si>
  <si>
    <t>7310 453</t>
  </si>
  <si>
    <t>Kuppelstange KSt 540</t>
  </si>
  <si>
    <t>7310 455</t>
  </si>
  <si>
    <t>Kuppelstange KSt 600</t>
  </si>
  <si>
    <t>7310 452</t>
  </si>
  <si>
    <t>Kuppelstange KSt 2373 !So!</t>
  </si>
  <si>
    <t>Gleissperre (Ulm Hbf GS 95)</t>
  </si>
  <si>
    <t>Sw 77.0102</t>
  </si>
  <si>
    <t>Kuppelstange KSt 2310  !So!</t>
  </si>
  <si>
    <t>Gleissperre (Ulm Hbf GS 193)</t>
  </si>
  <si>
    <t>Kuppelstange KSt 2070R</t>
  </si>
  <si>
    <t>Sw 77.0103</t>
  </si>
  <si>
    <t>Kuppelstange KSt 2047 !So!</t>
  </si>
  <si>
    <t>Sw 77.0104</t>
  </si>
  <si>
    <t>Kuppelstange KSt 2970 !So!</t>
  </si>
  <si>
    <t>Sw 1852.0222, Schönberg GS</t>
  </si>
  <si>
    <t>Sw 77.0105</t>
  </si>
  <si>
    <t>Kuppelstange KSt 2363 !So!</t>
  </si>
  <si>
    <t>Sw 1851.0214: GS hinter EW 54-190-1:9</t>
  </si>
  <si>
    <t>Sw 77.0106</t>
  </si>
  <si>
    <t>Kuppelstange KSt 2420 !So!</t>
  </si>
  <si>
    <t>Sw 1851.0213, Leipzig Hbf GS 50W27</t>
  </si>
  <si>
    <t>Sw 77.0107</t>
  </si>
  <si>
    <t>Kuppelstange KSt 785R</t>
  </si>
  <si>
    <t>Sw 77.0201</t>
  </si>
  <si>
    <t>7320 155</t>
  </si>
  <si>
    <t>S 7320.05</t>
  </si>
  <si>
    <t>Kuppelstange KSt 785L</t>
  </si>
  <si>
    <t>Kuppelstange KSt 745R</t>
  </si>
  <si>
    <t>Sw 77.0202</t>
  </si>
  <si>
    <t>7320 156</t>
  </si>
  <si>
    <t>Kuppelstange KSt 745L</t>
  </si>
  <si>
    <t>Kuppelstange KSt 805R</t>
  </si>
  <si>
    <t>7320 157</t>
  </si>
  <si>
    <t>Kuppelstange KSt 805L</t>
  </si>
  <si>
    <t>Kuppelstange KSt 855R  !So!</t>
  </si>
  <si>
    <t>Gleissperre, Stahlschwellen</t>
  </si>
  <si>
    <t>Kuppelstange KSt 855L  !So!</t>
  </si>
  <si>
    <t>Kuppelstange KSt 800R</t>
  </si>
  <si>
    <t>Sw 77.0203</t>
  </si>
  <si>
    <t>7320 158</t>
  </si>
  <si>
    <t>Kuppelstange KSt 800L</t>
  </si>
  <si>
    <t>Kuppelstange KSt 785-1R</t>
  </si>
  <si>
    <t>Sw 77.0204</t>
  </si>
  <si>
    <t>7320 159</t>
  </si>
  <si>
    <t>Kuppelstange KSt 785-1L</t>
  </si>
  <si>
    <t>Kuppelstange KSt 800-1R</t>
  </si>
  <si>
    <t>Sw 77.0205</t>
  </si>
  <si>
    <t>Kuppelstange KSt 800-1L</t>
  </si>
  <si>
    <t>Kuppelstange KSt 745-1R</t>
  </si>
  <si>
    <t>Sw 77.0206</t>
  </si>
  <si>
    <t>Kuppelstange KSt 745-1L</t>
  </si>
  <si>
    <t>Kuppelstange KSt 755R</t>
  </si>
  <si>
    <t>Sw 77.0207</t>
  </si>
  <si>
    <t>Kuppelstange KSt 755L</t>
  </si>
  <si>
    <t>Kuppelstange KSt 2640L  !So!</t>
  </si>
  <si>
    <t>Gleissperre (Günzburg W32)</t>
  </si>
  <si>
    <t>Sw 77.0208</t>
  </si>
  <si>
    <t>Kuppelstange KSt 870R</t>
  </si>
  <si>
    <t>Sw 77.0209</t>
  </si>
  <si>
    <t>Kuppelstange KSt 884L</t>
  </si>
  <si>
    <t>Sw 77.0210</t>
  </si>
  <si>
    <t>Kuppelstange KSt 855L</t>
  </si>
  <si>
    <t>Gleissperre (sym ABW 49-215)</t>
  </si>
  <si>
    <t>Sw 77.0211</t>
  </si>
  <si>
    <t>Kuppelstange KSt 845R</t>
  </si>
  <si>
    <t>Sw 77.0212</t>
  </si>
  <si>
    <t>Zungenverbindungsstange ZSt 1200</t>
  </si>
  <si>
    <t>DKW 49/54-190 (Schnellstläufer)</t>
  </si>
  <si>
    <t>Sw 77.0501</t>
  </si>
  <si>
    <t>7317 010</t>
  </si>
  <si>
    <t>S 7317.02</t>
  </si>
  <si>
    <t>Verbindungsmuffe Vm 02</t>
  </si>
  <si>
    <t>für ZSt 1200</t>
  </si>
  <si>
    <t>Sw 77.0502</t>
  </si>
  <si>
    <t>7317 016</t>
  </si>
  <si>
    <t>S 7317.03</t>
  </si>
  <si>
    <t>Zungenverbindungsstange ZSt 1200-1</t>
  </si>
  <si>
    <t>EW 49/54-190 (Schnellstläufer)</t>
  </si>
  <si>
    <t>Sw 77.0503</t>
  </si>
  <si>
    <t>7317 001</t>
  </si>
  <si>
    <t>S 7317.04</t>
  </si>
  <si>
    <t>Gleissperre 54R</t>
  </si>
  <si>
    <t>anklemmbar, Entgleisung re, für S49, S54</t>
  </si>
  <si>
    <t>Sw 80.0001</t>
  </si>
  <si>
    <t>220 235</t>
  </si>
  <si>
    <t>S 220.5</t>
  </si>
  <si>
    <t>220 081</t>
  </si>
  <si>
    <t>S 220.2</t>
  </si>
  <si>
    <t>Gleissperre 54L</t>
  </si>
  <si>
    <t>anklemmbar, Entgleisung li, für S49, S54</t>
  </si>
  <si>
    <t>Sw 80.0002</t>
  </si>
  <si>
    <t>220 236</t>
  </si>
  <si>
    <t>220 082</t>
  </si>
  <si>
    <t>Gleissperre 60R</t>
  </si>
  <si>
    <t>anklemmbar, Entgleisung re, für UIC 60</t>
  </si>
  <si>
    <t>Sw 80.0003</t>
  </si>
  <si>
    <t>220 220</t>
  </si>
  <si>
    <t>S 220.4</t>
  </si>
  <si>
    <t>220 150</t>
  </si>
  <si>
    <t>S 220.3</t>
  </si>
  <si>
    <t>Gleissperre 60L</t>
  </si>
  <si>
    <t>anklemmbar, Entgleisung li, für UIC 60</t>
  </si>
  <si>
    <t>Sw 80.0004</t>
  </si>
  <si>
    <t>220 221</t>
  </si>
  <si>
    <t>220 152</t>
  </si>
  <si>
    <t>Gleissperre aufliegend verschließbar</t>
  </si>
  <si>
    <t xml:space="preserve">anklemmbar </t>
  </si>
  <si>
    <t>Sw 80.0005</t>
  </si>
  <si>
    <t>Gleissperre 54R abliegend verschließbar</t>
  </si>
  <si>
    <t>Sw 80.0006</t>
  </si>
  <si>
    <t>Gleissperre 60R abliegend verschließbar</t>
  </si>
  <si>
    <t>Gleissperre 54L abliegend verschließbar</t>
  </si>
  <si>
    <t>Sw 80.0007</t>
  </si>
  <si>
    <t>Gleissperre 60L abliegend verschließbar</t>
  </si>
  <si>
    <t>Grundplatte GS 54</t>
  </si>
  <si>
    <t>Gleissperre 54R/L</t>
  </si>
  <si>
    <t>Sw 80.0100</t>
  </si>
  <si>
    <t>220 250</t>
  </si>
  <si>
    <t>S 220.07</t>
  </si>
  <si>
    <t>Tragstück GS 54 kpl.</t>
  </si>
  <si>
    <t>Sw 80.0101</t>
  </si>
  <si>
    <t>220 260</t>
  </si>
  <si>
    <t>S 220.08</t>
  </si>
  <si>
    <t>Angriffshebel</t>
  </si>
  <si>
    <t>220 262</t>
  </si>
  <si>
    <t>Tragrahmen</t>
  </si>
  <si>
    <t>220 261</t>
  </si>
  <si>
    <t>Entgleisungsschuh rechts</t>
  </si>
  <si>
    <t>Gleissperre 54R/60R</t>
  </si>
  <si>
    <t>Sw 80.0102</t>
  </si>
  <si>
    <t>220 270</t>
  </si>
  <si>
    <t>S 220.09</t>
  </si>
  <si>
    <t>Entgleisungsschuh links</t>
  </si>
  <si>
    <t>Gleissperre 54L/60L</t>
  </si>
  <si>
    <t>220 272</t>
  </si>
  <si>
    <t>Schraubensicherung GS kompl.</t>
  </si>
  <si>
    <t>Gleissperre, anklemmbar</t>
  </si>
  <si>
    <t>Sw 80.0104</t>
  </si>
  <si>
    <t>220 252</t>
  </si>
  <si>
    <t>Pos. 1/ Sicherungsblech</t>
  </si>
  <si>
    <t>Schraubensicherung GS</t>
  </si>
  <si>
    <t>220 254</t>
  </si>
  <si>
    <t>Pos. 2/ Bolzen</t>
  </si>
  <si>
    <t>220 255</t>
  </si>
  <si>
    <t>Gelenkstück</t>
  </si>
  <si>
    <t>Sw 80.0105</t>
  </si>
  <si>
    <t>220 238</t>
  </si>
  <si>
    <t>Spannstück</t>
  </si>
  <si>
    <t>Sw 80.0106</t>
  </si>
  <si>
    <t>220 285</t>
  </si>
  <si>
    <t>S 220.11</t>
  </si>
  <si>
    <t>Druckstück</t>
  </si>
  <si>
    <t>Sw 80.0107</t>
  </si>
  <si>
    <t>220 286</t>
  </si>
  <si>
    <t>Tragwinkel TW 54</t>
  </si>
  <si>
    <t>Sw 80.0108</t>
  </si>
  <si>
    <t>220 280</t>
  </si>
  <si>
    <t>Tragwinkel TW 60</t>
  </si>
  <si>
    <t>Gleissperre 60R/L</t>
  </si>
  <si>
    <t>Sw 80.0109</t>
  </si>
  <si>
    <t>220 283</t>
  </si>
  <si>
    <t>Achse</t>
  </si>
  <si>
    <t>Sw 80.0110</t>
  </si>
  <si>
    <t>220 251</t>
  </si>
  <si>
    <t>Grundplatte GS 60</t>
  </si>
  <si>
    <t>Sw 80.0111</t>
  </si>
  <si>
    <t>220 245</t>
  </si>
  <si>
    <t>S 220.06</t>
  </si>
  <si>
    <t>Tragstück GS 60 kpl.</t>
  </si>
  <si>
    <t>Sw 80.0112</t>
  </si>
  <si>
    <t>220 263</t>
  </si>
  <si>
    <t>220 264</t>
  </si>
  <si>
    <t>Schlossaufnahme rechts</t>
  </si>
  <si>
    <t>Gleissperre (rechts)</t>
  </si>
  <si>
    <t>Sw 80.0113</t>
  </si>
  <si>
    <t>220 302</t>
  </si>
  <si>
    <t>S 220.12</t>
  </si>
  <si>
    <t>Schlossaufnahme links</t>
  </si>
  <si>
    <t>Gleissperre (links)</t>
  </si>
  <si>
    <t>Sw 80.0114</t>
  </si>
  <si>
    <t>220 303</t>
  </si>
  <si>
    <t>Verschlussstück rechts</t>
  </si>
  <si>
    <t>Sw 80.0115</t>
  </si>
  <si>
    <t>220 310</t>
  </si>
  <si>
    <t>Verschlussstück links</t>
  </si>
  <si>
    <t>220 311</t>
  </si>
  <si>
    <t>Weichensignal Wn1/Wn2 rückstr. Form R/L</t>
  </si>
  <si>
    <t>für EW, EKW</t>
  </si>
  <si>
    <t>Sw 82.0001</t>
  </si>
  <si>
    <t>633 060/-061</t>
  </si>
  <si>
    <t>S 633.01</t>
  </si>
  <si>
    <t>Weichensignal -R/L, Rückfallw. orange</t>
  </si>
  <si>
    <t>Wn1/Wn2 rückstr. Form R/L</t>
  </si>
  <si>
    <t>Weichensignal Wn1/Wn2 rückstr. Form Z</t>
  </si>
  <si>
    <t>für ABW</t>
  </si>
  <si>
    <t>Sw 82.0003</t>
  </si>
  <si>
    <t>633 070</t>
  </si>
  <si>
    <t>Weichensignal-Z, Rückfallweiche orange</t>
  </si>
  <si>
    <t>für ABW-RüfW</t>
  </si>
  <si>
    <t>Weichensignal (DKW) Wn3-Wn6 rückstrahl.</t>
  </si>
  <si>
    <t>DKW 49/54-190</t>
  </si>
  <si>
    <t>Sw 82.0004</t>
  </si>
  <si>
    <t>S 636.1</t>
  </si>
  <si>
    <t>Gleissperrensignal Sh0/Wn7 rückstrahlend</t>
  </si>
  <si>
    <t>Sw 82.0005</t>
  </si>
  <si>
    <t>640 123</t>
  </si>
  <si>
    <t>S 640.02</t>
  </si>
  <si>
    <t>Weichensignal, Wn1/Wn2-R,  beleuchtet</t>
  </si>
  <si>
    <t>für EW, IBW, EKW</t>
  </si>
  <si>
    <t>Sw 82.0010</t>
  </si>
  <si>
    <t>633 075</t>
  </si>
  <si>
    <t>S 633.09</t>
  </si>
  <si>
    <t>Weichensignal, Wn1/Wn2-L, beleuchtet</t>
  </si>
  <si>
    <t>Sw 82.0011</t>
  </si>
  <si>
    <t>633 076</t>
  </si>
  <si>
    <t>Weichensignal Wn1/Wn2 -Z, beleuchtet</t>
  </si>
  <si>
    <t>Sw 82.0012</t>
  </si>
  <si>
    <t>633 077</t>
  </si>
  <si>
    <t>Weichensignal (DKW) Wn3-Wn6 beleuchtet</t>
  </si>
  <si>
    <t>Sw 82.0013</t>
  </si>
  <si>
    <t>615 101</t>
  </si>
  <si>
    <t>S 615.2</t>
  </si>
  <si>
    <t>Gleissperrensignal Sh0/Wn7 Form A bel.</t>
  </si>
  <si>
    <t>Sw 82.0014</t>
  </si>
  <si>
    <t>Gleissperrensignal Sh0/Wn7 Form B bel.</t>
  </si>
  <si>
    <t>Sw 82.0015</t>
  </si>
  <si>
    <t>640 125</t>
  </si>
  <si>
    <t>S 640.03</t>
  </si>
  <si>
    <t>Weichensignal Wn1/Wn2 rückstr. !So!</t>
  </si>
  <si>
    <t>Sw 82.0016</t>
  </si>
  <si>
    <t>Kastenblech 1</t>
  </si>
  <si>
    <t>Weichensignal, Wn1/Wn2 R /L rückstrahl.</t>
  </si>
  <si>
    <t>Sw 82.0100</t>
  </si>
  <si>
    <t>633 062</t>
  </si>
  <si>
    <t>S 633.01.2</t>
  </si>
  <si>
    <t>Kastenblech 2</t>
  </si>
  <si>
    <t>Weichensignal Z /Gleissperrensignal</t>
  </si>
  <si>
    <t>Sw 82.0101</t>
  </si>
  <si>
    <t>633 071</t>
  </si>
  <si>
    <t>Boden 1</t>
  </si>
  <si>
    <t>Sw 82.0102</t>
  </si>
  <si>
    <t>633 063</t>
  </si>
  <si>
    <t>Boden 2</t>
  </si>
  <si>
    <t>Sw 82.0103</t>
  </si>
  <si>
    <t>633 072</t>
  </si>
  <si>
    <t>Deckelblech Form R,L</t>
  </si>
  <si>
    <t>Weichensignal, Wn1/Wn2 R /L beleuchtet</t>
  </si>
  <si>
    <t>Sw 82.0104</t>
  </si>
  <si>
    <t>Deckelblech Form Z</t>
  </si>
  <si>
    <t>Gleissperren-/Weichensignal Z beleuchtet</t>
  </si>
  <si>
    <t>Sw 82.0105</t>
  </si>
  <si>
    <t>Bodenblech Form R,L</t>
  </si>
  <si>
    <t>Sw 82.0106</t>
  </si>
  <si>
    <t>Bodenblech Form Z</t>
  </si>
  <si>
    <t>Sw 82.0107</t>
  </si>
  <si>
    <t>Scheibe 1, 260x120</t>
  </si>
  <si>
    <t>Sw 82.0108</t>
  </si>
  <si>
    <t>633 078</t>
  </si>
  <si>
    <t>Scheibe 2, 260x260</t>
  </si>
  <si>
    <t>Gleissperren-/Weichensignal  beleuchtet</t>
  </si>
  <si>
    <t>Sw 82.0109</t>
  </si>
  <si>
    <t>633 079</t>
  </si>
  <si>
    <t>Scheibenhalter</t>
  </si>
  <si>
    <t>Sw 82.0110</t>
  </si>
  <si>
    <t xml:space="preserve">Kastenblech 3 </t>
  </si>
  <si>
    <t>Sw 82.0111</t>
  </si>
  <si>
    <t>Kastenblech 4</t>
  </si>
  <si>
    <t>Weichensignal, Wn1/Wn2 Z beleuchtet</t>
  </si>
  <si>
    <t>Sw 82.0112</t>
  </si>
  <si>
    <t>Stirnwand</t>
  </si>
  <si>
    <t>Weichensignal (DKW) Wn3-Wn6</t>
  </si>
  <si>
    <t>Sw 82.0113</t>
  </si>
  <si>
    <t>615 102</t>
  </si>
  <si>
    <t>S 615.01</t>
  </si>
  <si>
    <t>Abdeckhaube</t>
  </si>
  <si>
    <t>Sw 82.0114</t>
  </si>
  <si>
    <t>615 184</t>
  </si>
  <si>
    <t>Seitenwand</t>
  </si>
  <si>
    <t>Sw 82.0115</t>
  </si>
  <si>
    <t>615 166</t>
  </si>
  <si>
    <t>Klappdeckel</t>
  </si>
  <si>
    <t>Sw 82.0116</t>
  </si>
  <si>
    <t>615 104</t>
  </si>
  <si>
    <t>Lampenträger</t>
  </si>
  <si>
    <t>Sw 82.0117</t>
  </si>
  <si>
    <t>615 188</t>
  </si>
  <si>
    <t>Lagersteg</t>
  </si>
  <si>
    <t>Sw 82.0118</t>
  </si>
  <si>
    <t>615 120</t>
  </si>
  <si>
    <t>Blende</t>
  </si>
  <si>
    <t>Sw 82.0119</t>
  </si>
  <si>
    <t>615 139</t>
  </si>
  <si>
    <t>S 615.08</t>
  </si>
  <si>
    <t>Blendlagerkreuz</t>
  </si>
  <si>
    <t>Sw 82.0120</t>
  </si>
  <si>
    <t>615 138</t>
  </si>
  <si>
    <t>Sw 82.0121</t>
  </si>
  <si>
    <t>615 148</t>
  </si>
  <si>
    <t>Achse 4</t>
  </si>
  <si>
    <t>615 145</t>
  </si>
  <si>
    <t>Hohlachse</t>
  </si>
  <si>
    <t>Sw 82.0122</t>
  </si>
  <si>
    <t>615 149</t>
  </si>
  <si>
    <t>Hohlachse 2</t>
  </si>
  <si>
    <t>615 146</t>
  </si>
  <si>
    <t>Blendenhebel 1</t>
  </si>
  <si>
    <t>Sw 82.0123</t>
  </si>
  <si>
    <t>615 136</t>
  </si>
  <si>
    <t>Blendenhebel 2</t>
  </si>
  <si>
    <t>615 137</t>
  </si>
  <si>
    <t>Doppelhebel</t>
  </si>
  <si>
    <t>Sw 82.0124</t>
  </si>
  <si>
    <t>615 131</t>
  </si>
  <si>
    <t>Übertragungsstange</t>
  </si>
  <si>
    <t>Sw 82.0125</t>
  </si>
  <si>
    <t>615 134</t>
  </si>
  <si>
    <t>Sw 82.0126</t>
  </si>
  <si>
    <t>615 135</t>
  </si>
  <si>
    <t>Beilagstück</t>
  </si>
  <si>
    <t>Sw 82.0127</t>
  </si>
  <si>
    <t>Füllstück 1  (71 mm)</t>
  </si>
  <si>
    <t>Sw 82.0128</t>
  </si>
  <si>
    <t>615 125</t>
  </si>
  <si>
    <t>Füllstück 2, (52 mm)</t>
  </si>
  <si>
    <t>615 126</t>
  </si>
  <si>
    <t>Füllstück 3  (66 mm)</t>
  </si>
  <si>
    <t>615 127</t>
  </si>
  <si>
    <t>Füllstück 4  (146 mm)</t>
  </si>
  <si>
    <t>636 007</t>
  </si>
  <si>
    <t>S 636.01</t>
  </si>
  <si>
    <t>Füllstück 5, (34 mm)</t>
  </si>
  <si>
    <t>636 008</t>
  </si>
  <si>
    <t>Füllstück 6  (141 mm)</t>
  </si>
  <si>
    <t>636 009</t>
  </si>
  <si>
    <t>Sicherungsplatte</t>
  </si>
  <si>
    <t>Sw 82.0129</t>
  </si>
  <si>
    <t>615 119</t>
  </si>
  <si>
    <t>Sw 82.0130</t>
  </si>
  <si>
    <t>615 124</t>
  </si>
  <si>
    <t>Verbindungsstutzen</t>
  </si>
  <si>
    <t>Sw 82.0131</t>
  </si>
  <si>
    <t>615 130</t>
  </si>
  <si>
    <t>Achse 2</t>
  </si>
  <si>
    <t>Sw 82.0132</t>
  </si>
  <si>
    <t>615 122</t>
  </si>
  <si>
    <t>Achse 3</t>
  </si>
  <si>
    <t>636 006</t>
  </si>
  <si>
    <t>Gelenkband</t>
  </si>
  <si>
    <t>Sw 82.0133</t>
  </si>
  <si>
    <t>S 615.10</t>
  </si>
  <si>
    <t>Sw 82.0134</t>
  </si>
  <si>
    <t>615 140</t>
  </si>
  <si>
    <t>Glasscheibe,Milch- 24/80x250x3</t>
  </si>
  <si>
    <t>Sw 82.0135</t>
  </si>
  <si>
    <t>615 161</t>
  </si>
  <si>
    <t>Glasscheibenhalter1</t>
  </si>
  <si>
    <t>Sw 82.0136</t>
  </si>
  <si>
    <t>615 143</t>
  </si>
  <si>
    <t>Glasscheibenhalter2</t>
  </si>
  <si>
    <t>615 163</t>
  </si>
  <si>
    <t>Glasscheibenhalter3</t>
  </si>
  <si>
    <t>615 144</t>
  </si>
  <si>
    <t>Glasscheibenhalter4</t>
  </si>
  <si>
    <t>615 164</t>
  </si>
  <si>
    <t>Füllstück 4</t>
  </si>
  <si>
    <t>Sw 82.0137</t>
  </si>
  <si>
    <t>615 185</t>
  </si>
  <si>
    <t>Füllstück 5</t>
  </si>
  <si>
    <t>615 186</t>
  </si>
  <si>
    <t>Muttersicherung</t>
  </si>
  <si>
    <t>Sw 82.0138</t>
  </si>
  <si>
    <t>615 141</t>
  </si>
  <si>
    <t>Sw 82.0139</t>
  </si>
  <si>
    <t>615 299</t>
  </si>
  <si>
    <t>Füllstück 6</t>
  </si>
  <si>
    <t>Sw 82.0140</t>
  </si>
  <si>
    <t>Vorreiber</t>
  </si>
  <si>
    <t>Sw 82.0141</t>
  </si>
  <si>
    <t>615 147</t>
  </si>
  <si>
    <t>Ringbolzen komplett</t>
  </si>
  <si>
    <t>Sw 82.0142</t>
  </si>
  <si>
    <t>615 154</t>
  </si>
  <si>
    <t>Lampenanschlag</t>
  </si>
  <si>
    <t>Sw 82.0143</t>
  </si>
  <si>
    <t>615 152</t>
  </si>
  <si>
    <t>Vorreiberanschlag</t>
  </si>
  <si>
    <t>615 151</t>
  </si>
  <si>
    <t>Füllblech</t>
  </si>
  <si>
    <t>Sw 82.0144</t>
  </si>
  <si>
    <t>615 187</t>
  </si>
  <si>
    <t>Sw 82.0145</t>
  </si>
  <si>
    <t>636 002</t>
  </si>
  <si>
    <t>Dachblech</t>
  </si>
  <si>
    <t>Sw 82.0146</t>
  </si>
  <si>
    <t>636 001</t>
  </si>
  <si>
    <t>Klapptür</t>
  </si>
  <si>
    <t>Sw 82.0147</t>
  </si>
  <si>
    <t>636 003</t>
  </si>
  <si>
    <t>Blendenhebel-20</t>
  </si>
  <si>
    <t>Weichensignal (DKW) Wn3-Wn7</t>
  </si>
  <si>
    <t>Sw 82.0148</t>
  </si>
  <si>
    <t>636 123</t>
  </si>
  <si>
    <t>S 636.02</t>
  </si>
  <si>
    <t>Blendenhebel-30</t>
  </si>
  <si>
    <t>636 124</t>
  </si>
  <si>
    <t>Sw 82.0149</t>
  </si>
  <si>
    <t>636 004</t>
  </si>
  <si>
    <t>Achshalter</t>
  </si>
  <si>
    <t>Sw 82.0150</t>
  </si>
  <si>
    <t>636 011</t>
  </si>
  <si>
    <t>Sw 82.0151</t>
  </si>
  <si>
    <t>Abschlussblech</t>
  </si>
  <si>
    <t>Sw 82.0152</t>
  </si>
  <si>
    <t>Sw 82.0153</t>
  </si>
  <si>
    <t>Doppelhebel 1</t>
  </si>
  <si>
    <t>Sw 82.0154</t>
  </si>
  <si>
    <t>636 131</t>
  </si>
  <si>
    <t>Rückstrahlflügel kpl.</t>
  </si>
  <si>
    <t>Sw 82.0155</t>
  </si>
  <si>
    <t>Flügel mit Achse</t>
  </si>
  <si>
    <t>Sw 82.0156</t>
  </si>
  <si>
    <t>636 142</t>
  </si>
  <si>
    <t>Flügel mit Hohlachse</t>
  </si>
  <si>
    <t>Sw 82.0157</t>
  </si>
  <si>
    <t>636 143</t>
  </si>
  <si>
    <t>Übertragungsachse 3</t>
  </si>
  <si>
    <t>Sw 82.0158</t>
  </si>
  <si>
    <t>636 121</t>
  </si>
  <si>
    <t>Übertragungsachse 4</t>
  </si>
  <si>
    <t>Sw 82.0159</t>
  </si>
  <si>
    <t>636 122</t>
  </si>
  <si>
    <t>Kastenblech GS (el. B)</t>
  </si>
  <si>
    <t>Gleissperrensignal, el. beleuchtet</t>
  </si>
  <si>
    <t>Sw 82.0160</t>
  </si>
  <si>
    <t>Kastenblech 5, Sonderteil</t>
  </si>
  <si>
    <t>Sw 82.0161</t>
  </si>
  <si>
    <t>Symbol A, rückstrahlend</t>
  </si>
  <si>
    <t>Weichensignal, Wn1</t>
  </si>
  <si>
    <t>Sw 82.0200</t>
  </si>
  <si>
    <t>633 064</t>
  </si>
  <si>
    <t>Symbol B, rückstrahlend</t>
  </si>
  <si>
    <t>Weichensignal, Wn2</t>
  </si>
  <si>
    <t>633 065</t>
  </si>
  <si>
    <t>Symbol C, rückstrahlend</t>
  </si>
  <si>
    <t>Weichensignal, Wn2 (ABW)</t>
  </si>
  <si>
    <t>633 073</t>
  </si>
  <si>
    <t>Symbol D, rückstrahlend</t>
  </si>
  <si>
    <t xml:space="preserve">Gleissperrensignal, Sh0/Wn7 </t>
  </si>
  <si>
    <t>640 021</t>
  </si>
  <si>
    <t>Symbol E, rückstrahlend</t>
  </si>
  <si>
    <t>Gleissperrensignal, für Wn7-Rückseite</t>
  </si>
  <si>
    <t>Beleuchtung elektr f DKW-Signale</t>
  </si>
  <si>
    <t>Sw 82.0300</t>
  </si>
  <si>
    <t>633 084</t>
  </si>
  <si>
    <t>S 633.10</t>
  </si>
  <si>
    <t>Beleuchtung elektr f W u GS Signale DR-f</t>
  </si>
  <si>
    <t>ferngestellt, Bauart DR</t>
  </si>
  <si>
    <t>Sw 82.0301</t>
  </si>
  <si>
    <t>633 081</t>
  </si>
  <si>
    <t>Beleuchtung elektr f W u GS Signale DB-f</t>
  </si>
  <si>
    <t>ferngestellt, Bauart DB</t>
  </si>
  <si>
    <t>633 082</t>
  </si>
  <si>
    <t>Beleuchtung elektr f W u GS Signale DB-o</t>
  </si>
  <si>
    <t>ortsgestellt</t>
  </si>
  <si>
    <t>633 083</t>
  </si>
  <si>
    <t>Führungsrohr</t>
  </si>
  <si>
    <t>elektr. Beleuchtung für Weichensignal</t>
  </si>
  <si>
    <t>Sw 82.0310</t>
  </si>
  <si>
    <t>Führungsring</t>
  </si>
  <si>
    <t>Sw 82.0311</t>
  </si>
  <si>
    <t>Kabelführung Kf 420 Typ DB-f</t>
  </si>
  <si>
    <t>Sw 82.0312</t>
  </si>
  <si>
    <t>633 085</t>
  </si>
  <si>
    <t>Kabelführung Kf 500 Typ DB-o</t>
  </si>
  <si>
    <t>Kabelführung Kf 510 Typ DR-f</t>
  </si>
  <si>
    <t>Rohrhalter</t>
  </si>
  <si>
    <t>Sw 82.0313</t>
  </si>
  <si>
    <t>633 089</t>
  </si>
  <si>
    <t>Traglasche</t>
  </si>
  <si>
    <t>Sw 82.0314</t>
  </si>
  <si>
    <t>Schwenklasche</t>
  </si>
  <si>
    <t>Signalglühlampe kpl.</t>
  </si>
  <si>
    <t>Sw 82.0315</t>
  </si>
  <si>
    <t>1327862</t>
  </si>
  <si>
    <t>Lasche f Seitenangriff VS</t>
  </si>
  <si>
    <t>SpV gl. S. bei Verschlussschw.</t>
  </si>
  <si>
    <t>Sw 90.0001</t>
  </si>
  <si>
    <t>7327 014</t>
  </si>
  <si>
    <t>Seitenangriff SpV-VS</t>
  </si>
  <si>
    <t>Sw 90.0002</t>
  </si>
  <si>
    <t>7327 012</t>
  </si>
  <si>
    <t>Seitenangriff MV-VS</t>
  </si>
  <si>
    <t>MV+SpV geg. S. bei Verschlussschw.</t>
  </si>
  <si>
    <t>Sw 90.0003</t>
  </si>
  <si>
    <t>7327 013</t>
  </si>
  <si>
    <t>Seitenangriff Kr-1 (L700H)</t>
  </si>
  <si>
    <t>SpV Kr L700H bei Verschlussschw.</t>
  </si>
  <si>
    <t>Sw 90.0004</t>
  </si>
  <si>
    <t>7327 049</t>
  </si>
  <si>
    <t>1327858</t>
  </si>
  <si>
    <t>Seitenangriff Kr-2 (L700H)</t>
  </si>
  <si>
    <t>7327 056</t>
  </si>
  <si>
    <t>Seitenangriff SpV-1</t>
  </si>
  <si>
    <t>Sw 90.0005</t>
  </si>
  <si>
    <t>113 940</t>
  </si>
  <si>
    <t>Seitenangriff BV</t>
  </si>
  <si>
    <t>Sw 90.0006</t>
  </si>
  <si>
    <t>113 941</t>
  </si>
  <si>
    <t>Seitenangriff RüfW</t>
  </si>
  <si>
    <t xml:space="preserve">Rückfallweiche </t>
  </si>
  <si>
    <t>Sw 90.0007</t>
  </si>
  <si>
    <t>7350 037</t>
  </si>
  <si>
    <t>Seitenangriff Kr-3 (L700H)</t>
  </si>
  <si>
    <t>Sw 90.0008</t>
  </si>
  <si>
    <t>einstellbare Stangengabel ESG 30-1</t>
  </si>
  <si>
    <t>Stellstange, mechanisch</t>
  </si>
  <si>
    <t>Sw 91.0001</t>
  </si>
  <si>
    <t>401 184</t>
  </si>
  <si>
    <t>S 401.02</t>
  </si>
  <si>
    <t>einstellbare Stangengabel ESG 36-1</t>
  </si>
  <si>
    <t>Stellstange</t>
  </si>
  <si>
    <t>Sw 91.0002</t>
  </si>
  <si>
    <t>401 192</t>
  </si>
  <si>
    <t>einstellbare Stangengabel ESG 1 1/4"</t>
  </si>
  <si>
    <t>Winkelhebelverbindungsstange</t>
  </si>
  <si>
    <t>Sw 91.0003</t>
  </si>
  <si>
    <t>401 179</t>
  </si>
  <si>
    <t>S 401.07</t>
  </si>
  <si>
    <t>einstellbare Stangengabel ESG 36-4</t>
  </si>
  <si>
    <t>Winkelhebelanschlussstange</t>
  </si>
  <si>
    <t>Sw 91.0004</t>
  </si>
  <si>
    <t>113 668</t>
  </si>
  <si>
    <t>Stellstangengabel SG 36-1 kpl</t>
  </si>
  <si>
    <t>Sw 91.0005</t>
  </si>
  <si>
    <t>7310 032</t>
  </si>
  <si>
    <t>Stellstangengabel SG 36-2 kpl</t>
  </si>
  <si>
    <t>Stellstange EKW nah</t>
  </si>
  <si>
    <t>Sw 91.0006</t>
  </si>
  <si>
    <t>7310 832</t>
  </si>
  <si>
    <t>Stellstangengabel SG 30-1L</t>
  </si>
  <si>
    <t>Sw 91.0007</t>
  </si>
  <si>
    <t>401 263</t>
  </si>
  <si>
    <t>Stellstangengabel SG 30-1R</t>
  </si>
  <si>
    <t>401 262</t>
  </si>
  <si>
    <t>1369839</t>
  </si>
  <si>
    <t>Stellstangengabel SG 36-3</t>
  </si>
  <si>
    <t>Sw 91.0008</t>
  </si>
  <si>
    <t>7310 434</t>
  </si>
  <si>
    <t>Stellstangengabel SG 30-2</t>
  </si>
  <si>
    <t>Stellstange, WH-Anschlussstange, mech.</t>
  </si>
  <si>
    <t>Sw 91.0009</t>
  </si>
  <si>
    <t>113 360</t>
  </si>
  <si>
    <t>Stellstangengabel SG 36-4</t>
  </si>
  <si>
    <t>Sw 91.0010</t>
  </si>
  <si>
    <t>7317 006</t>
  </si>
  <si>
    <t>einstellbare Stangengabel ESG 36-2</t>
  </si>
  <si>
    <t>Sw 91.0011</t>
  </si>
  <si>
    <t>7310 531</t>
  </si>
  <si>
    <t>1368808</t>
  </si>
  <si>
    <t>einstellbare Stangengabel ESG 36-3</t>
  </si>
  <si>
    <t>Sw 91.0012</t>
  </si>
  <si>
    <t>7310 540</t>
  </si>
  <si>
    <t>Stangengabel SG 36-5 kpl</t>
  </si>
  <si>
    <t>Stellstange, W</t>
  </si>
  <si>
    <t>Sw 91.0013</t>
  </si>
  <si>
    <t>7327 016</t>
  </si>
  <si>
    <t>Stangengabel SG 36-6</t>
  </si>
  <si>
    <t>Stellstange, Winkelhebelanschlussstange</t>
  </si>
  <si>
    <t>Sw 91.0014</t>
  </si>
  <si>
    <t>113 593</t>
  </si>
  <si>
    <t>1260833</t>
  </si>
  <si>
    <t>Stangengabel SG 30-3</t>
  </si>
  <si>
    <t>Winkelhebelanschlussstange, mechanisch</t>
  </si>
  <si>
    <t>Sw 91.0015</t>
  </si>
  <si>
    <t>401 160</t>
  </si>
  <si>
    <t>Stangengabel SG 36-7</t>
  </si>
  <si>
    <t>Sw 91.0016</t>
  </si>
  <si>
    <t>401 177</t>
  </si>
  <si>
    <t>Stangengabel SG 34</t>
  </si>
  <si>
    <t>Sw 91.0017</t>
  </si>
  <si>
    <t>401 178</t>
  </si>
  <si>
    <t>Zungengabel ZG 1</t>
  </si>
  <si>
    <t>Prüferstange kurz, k=75</t>
  </si>
  <si>
    <t>Sw 91.0018</t>
  </si>
  <si>
    <t>7327 046</t>
  </si>
  <si>
    <t>S 7327.09</t>
  </si>
  <si>
    <t>7310 728</t>
  </si>
  <si>
    <t>S 7310.70</t>
  </si>
  <si>
    <t>Zungengabel ZG 1-E</t>
  </si>
  <si>
    <t>Prüferstange kurz, k=75, exz Buchse</t>
  </si>
  <si>
    <t>Zungengabel ZG 1-E1</t>
  </si>
  <si>
    <t>Prüferstange kurz, k=75, exz Buchse IW</t>
  </si>
  <si>
    <t> 1370830</t>
  </si>
  <si>
    <t>Zungengabel ZG 2</t>
  </si>
  <si>
    <t>Prüferstange lang, k=75</t>
  </si>
  <si>
    <t>Sw 91.0019</t>
  </si>
  <si>
    <t>7327 047</t>
  </si>
  <si>
    <t>Zungengabel ZG 2-E</t>
  </si>
  <si>
    <t>Prüferstange lang, k=75, exz Buchse</t>
  </si>
  <si>
    <t>Zungengabel ZG 3</t>
  </si>
  <si>
    <t>Prüferstange lang, k=120</t>
  </si>
  <si>
    <t>Sw 91.0020</t>
  </si>
  <si>
    <t>7327 048</t>
  </si>
  <si>
    <t>1369909</t>
  </si>
  <si>
    <t>Zungengabel ZG 3-E</t>
  </si>
  <si>
    <t>Prüferstange lang, k=120, exz Buchse</t>
  </si>
  <si>
    <t>Zungengabel ZG 4</t>
  </si>
  <si>
    <t>Sw 91.0021</t>
  </si>
  <si>
    <t>7327 005</t>
  </si>
  <si>
    <t>Zungengabel ZG 4-E</t>
  </si>
  <si>
    <t>Prüferstange, exz Buchse</t>
  </si>
  <si>
    <t>Zungengabel ZG 4-E1</t>
  </si>
  <si>
    <t>einstellbare Stangengabel ESG 30-2</t>
  </si>
  <si>
    <t>Sw 91.0022</t>
  </si>
  <si>
    <t>Zungengabel ZG 5</t>
  </si>
  <si>
    <t xml:space="preserve">Prüferstange, kurz, an EH-fb </t>
  </si>
  <si>
    <t>Sw 91.0023</t>
  </si>
  <si>
    <t>Zungengabel ZG 5-E</t>
  </si>
  <si>
    <t>Leerlaufgabel</t>
  </si>
  <si>
    <t>Sw 91.0024</t>
  </si>
  <si>
    <t>7326 064</t>
  </si>
  <si>
    <t>1369886</t>
  </si>
  <si>
    <t>Öse 26-1</t>
  </si>
  <si>
    <t>Prüferstange, Stangendurchmesser 26mm</t>
  </si>
  <si>
    <t>Sw 91.0025</t>
  </si>
  <si>
    <t>7310 039</t>
  </si>
  <si>
    <t>S 7310.54</t>
  </si>
  <si>
    <t>Stangengabel SG 24-1</t>
  </si>
  <si>
    <t>Längeneistellung Typ G</t>
  </si>
  <si>
    <t>Sw 91.0026</t>
  </si>
  <si>
    <t>7310 938</t>
  </si>
  <si>
    <t>Öse 26-2 mit Gewinde</t>
  </si>
  <si>
    <t>Längeneinstellung Typ E</t>
  </si>
  <si>
    <t>Sw 91.0027</t>
  </si>
  <si>
    <t>7310 033</t>
  </si>
  <si>
    <t>Öse 26-3 mit Gewinde, verkürzt</t>
  </si>
  <si>
    <t>1327848</t>
  </si>
  <si>
    <t>Verbindungsgabel VG 1</t>
  </si>
  <si>
    <t>WVS, 2x Einschraubgewinde</t>
  </si>
  <si>
    <t>Sw 91.0028</t>
  </si>
  <si>
    <t>117 032</t>
  </si>
  <si>
    <t>S 117.02</t>
  </si>
  <si>
    <t>113 591</t>
  </si>
  <si>
    <t>Verbindungsgabel VG 2</t>
  </si>
  <si>
    <t>WVS, 1x Einschraubgewinde</t>
  </si>
  <si>
    <t>Sw 91.0029</t>
  </si>
  <si>
    <t>113 594</t>
  </si>
  <si>
    <t>Stangengabel SG 26</t>
  </si>
  <si>
    <t xml:space="preserve">Prüferstangen, mech. </t>
  </si>
  <si>
    <t>Sw 91.0030</t>
  </si>
  <si>
    <t>401 175</t>
  </si>
  <si>
    <t>Stellstangengabel SGi 36-1</t>
  </si>
  <si>
    <t>isoliert, an Mittellasche Schieberstange</t>
  </si>
  <si>
    <t>Sw 91.0031</t>
  </si>
  <si>
    <t>Bockstangengabel BG 30-1</t>
  </si>
  <si>
    <t>Sw 91.0032</t>
  </si>
  <si>
    <t>401 172</t>
  </si>
  <si>
    <t>1369849</t>
  </si>
  <si>
    <t>Kreuzgelenkgabel KG-1 kpl</t>
  </si>
  <si>
    <t>Gabelweite  62, an Winkelhebel</t>
  </si>
  <si>
    <t>Sw 91.0033</t>
  </si>
  <si>
    <t>113 377</t>
  </si>
  <si>
    <t>Kreuzgelenkgabel kpl</t>
  </si>
  <si>
    <t>Gabelweite  33, Bockstange</t>
  </si>
  <si>
    <t>Sw 91.0034</t>
  </si>
  <si>
    <t>401 183</t>
  </si>
  <si>
    <t>Öse 26-4</t>
  </si>
  <si>
    <t>Bockstange an Gleissperre</t>
  </si>
  <si>
    <t>Sw 91.0035</t>
  </si>
  <si>
    <t>401 155</t>
  </si>
  <si>
    <t>Winkelhebelanschlussgabel G 30-1 kompl</t>
  </si>
  <si>
    <t>Sw 91.0036</t>
  </si>
  <si>
    <t>401 150</t>
  </si>
  <si>
    <t>Bockstangengabel BG 30-2</t>
  </si>
  <si>
    <t>Anschlusslänge 250 mm</t>
  </si>
  <si>
    <t>Sw 91.0037</t>
  </si>
  <si>
    <t>401 151</t>
  </si>
  <si>
    <t>Bockstangengabel BG 30-4</t>
  </si>
  <si>
    <t>Anschlusslänge 450 mm</t>
  </si>
  <si>
    <t>1369903</t>
  </si>
  <si>
    <t>Bockstangengabel BG 26-1</t>
  </si>
  <si>
    <t>Bock- und Riegelstangen</t>
  </si>
  <si>
    <t>Sw 91.0038</t>
  </si>
  <si>
    <t>401 156</t>
  </si>
  <si>
    <t>1369872</t>
  </si>
  <si>
    <t>Bockstangengabel BG 30-3</t>
  </si>
  <si>
    <t>Sw 91.0039</t>
  </si>
  <si>
    <t>401 186</t>
  </si>
  <si>
    <t>1369866</t>
  </si>
  <si>
    <t>einstellbare Stangenöse M24</t>
  </si>
  <si>
    <t>Sw 91.0040</t>
  </si>
  <si>
    <t>7310 533</t>
  </si>
  <si>
    <t>einstellbare Stangengabel ESG 30-3</t>
  </si>
  <si>
    <t>Kuppelstangen Gleissperre</t>
  </si>
  <si>
    <t>Sw 91.0041</t>
  </si>
  <si>
    <t>Kreuzgelenkgabel kpl (Bohrung 25)</t>
  </si>
  <si>
    <t>Gabelweite  30, Stellstange, Gleissperre</t>
  </si>
  <si>
    <t>Sw 91.0042</t>
  </si>
  <si>
    <t>7320 007</t>
  </si>
  <si>
    <t>Gewindegabel</t>
  </si>
  <si>
    <t>WH-Verbindungsstange zu DKW-Signal</t>
  </si>
  <si>
    <t>Sw 91.0043</t>
  </si>
  <si>
    <t>615 128</t>
  </si>
  <si>
    <t>Gestängemuffe</t>
  </si>
  <si>
    <t>Sw 91.0044</t>
  </si>
  <si>
    <t>615 210</t>
  </si>
  <si>
    <t>Gewindestutzen</t>
  </si>
  <si>
    <t>Sw 91.0045</t>
  </si>
  <si>
    <t>615 209</t>
  </si>
  <si>
    <t>Einstellbare Stangengabel ESG 36-4</t>
  </si>
  <si>
    <t>Stellstange Rückfallweiche (Sonderteil)</t>
  </si>
  <si>
    <t>Sw 91.0046</t>
  </si>
  <si>
    <t>Augenstutzen</t>
  </si>
  <si>
    <t>WHS für DKW-Signal</t>
  </si>
  <si>
    <t>Sw 91.0047</t>
  </si>
  <si>
    <t>615 208</t>
  </si>
  <si>
    <t>Gabelstutzen</t>
  </si>
  <si>
    <t>Sw 91.0048</t>
  </si>
  <si>
    <t>615 207</t>
  </si>
  <si>
    <t>Kreuzgelenkgabel (Bohrung 24)</t>
  </si>
  <si>
    <t>Sw 91.0049</t>
  </si>
  <si>
    <t>Kreuzgelenkgabel</t>
  </si>
  <si>
    <t>Gabelweite  33, Rohteil</t>
  </si>
  <si>
    <t>Sw 91.0050</t>
  </si>
  <si>
    <t>113 401</t>
  </si>
  <si>
    <t>Federgewindegabel</t>
  </si>
  <si>
    <t>Winkelhebeltrieb f mech. Weichenantrieb</t>
  </si>
  <si>
    <t>Sw 91.0051</t>
  </si>
  <si>
    <t>110 230</t>
  </si>
  <si>
    <t>Federgewinde 2</t>
  </si>
  <si>
    <t>110 010</t>
  </si>
  <si>
    <t>Öse 26-5, mit Gewinde, kpl</t>
  </si>
  <si>
    <t>PSt-Verlängerung</t>
  </si>
  <si>
    <t>Sw 91.0052</t>
  </si>
  <si>
    <t>Kreuzgelenkgabel KG-2 kpl</t>
  </si>
  <si>
    <t>Gabelweite  33, Bockstange, W-Sig</t>
  </si>
  <si>
    <t>Sw 91.0053</t>
  </si>
  <si>
    <t>einstellbare Stangenöse M24-1 kpl</t>
  </si>
  <si>
    <t>Prüferstange verk. ELP-Lagerg. S21</t>
  </si>
  <si>
    <t>Sw 91.0054</t>
  </si>
  <si>
    <t>Stangengabel SG 36-8</t>
  </si>
  <si>
    <t>SSt 375 opt. Stellsystem</t>
  </si>
  <si>
    <t>Sw 91.0055</t>
  </si>
  <si>
    <t>Gestängemuffe 1"/1,25" !So!</t>
  </si>
  <si>
    <t>Sw 91.0056</t>
  </si>
  <si>
    <t>Kreuzgelenkgabel KG-3 kpl</t>
  </si>
  <si>
    <t>Sw 91.0058</t>
  </si>
  <si>
    <t>Sperrklinke links SpK L</t>
  </si>
  <si>
    <t>Sw 91.0100</t>
  </si>
  <si>
    <t>110 102</t>
  </si>
  <si>
    <t>Sperrklinke rechts SpK R</t>
  </si>
  <si>
    <t>110 103</t>
  </si>
  <si>
    <t>Sperrfeder f Winkelhebeltrieb</t>
  </si>
  <si>
    <t>Sw 91.0101</t>
  </si>
  <si>
    <t>110 013</t>
  </si>
  <si>
    <t>einstellbare Stangengabel ESG 36-2, OSS</t>
  </si>
  <si>
    <t>opt. Stellsystem, Stellstange</t>
  </si>
  <si>
    <t>Sw 91.0501</t>
  </si>
  <si>
    <t>S 7319.68 Bl.4</t>
  </si>
  <si>
    <t>Anschluss für Bockstange, OSS</t>
  </si>
  <si>
    <t>Sw 91.0502</t>
  </si>
  <si>
    <t>Anschweißende für Stellstangen, OSS</t>
  </si>
  <si>
    <t>Sw 91.0503</t>
  </si>
  <si>
    <t>Anschweißende 1 für Stellstangen, OSS</t>
  </si>
  <si>
    <t>opt. Stellsystem, Stellstange m BSt</t>
  </si>
  <si>
    <t>Sw 91.0504</t>
  </si>
  <si>
    <t xml:space="preserve">Längeneinstellung  Typ M </t>
  </si>
  <si>
    <t>Prüferstangen, Riegelstangen</t>
  </si>
  <si>
    <t>Sw 91.1000</t>
  </si>
  <si>
    <t>Längeneinstellung  Typ E-1 (170)</t>
  </si>
  <si>
    <t>Sw 91.1001</t>
  </si>
  <si>
    <t>Längenverstellung Typ E-2 (150)</t>
  </si>
  <si>
    <t>Sw 91.1002</t>
  </si>
  <si>
    <t>Längenverstellung Typ G</t>
  </si>
  <si>
    <t>Prüferstangen mechanisch</t>
  </si>
  <si>
    <t>Sw 91.1003</t>
  </si>
  <si>
    <t>Spannschlossmutter SP M24, Standard</t>
  </si>
  <si>
    <t>Längeneinstellung Prüferstangen</t>
  </si>
  <si>
    <t>Sw 91.1004</t>
  </si>
  <si>
    <t>Spannschlossmutter SP M24, verlängert</t>
  </si>
  <si>
    <t>Spannschlossmutter SP M24, verkürzt</t>
  </si>
  <si>
    <t>1369914</t>
  </si>
  <si>
    <t>Isolierung für Prüfer-u. Riegelstangen</t>
  </si>
  <si>
    <t>Sw 91.2000</t>
  </si>
  <si>
    <t>7310 604</t>
  </si>
  <si>
    <t>S 7310.57</t>
  </si>
  <si>
    <t>1369894</t>
  </si>
  <si>
    <t>Isolierung Bock-u. Weichensignalstangen</t>
  </si>
  <si>
    <t>Sw 91.2001</t>
  </si>
  <si>
    <t>7310 600</t>
  </si>
  <si>
    <t>Riegelschiebergabel (paar) RSG-k</t>
  </si>
  <si>
    <t>Riegelschloss gekuppelt</t>
  </si>
  <si>
    <t>Sw 91.3000</t>
  </si>
  <si>
    <t>408 058 + 059</t>
  </si>
  <si>
    <t>S 408.14</t>
  </si>
  <si>
    <t>Riegelschiebergabel (paar) RSG-Ri</t>
  </si>
  <si>
    <t>Riegel, Riegelschloss einf./doppelt</t>
  </si>
  <si>
    <t>1260836</t>
  </si>
  <si>
    <t>Zungenprüfergabel kpl. Bauform Siemens</t>
  </si>
  <si>
    <t>el. Weichenantriebe S700, S700K</t>
  </si>
  <si>
    <t>Sw 91.3001</t>
  </si>
  <si>
    <t>7310 363</t>
  </si>
  <si>
    <t>S 7310.50</t>
  </si>
  <si>
    <t>1290079</t>
  </si>
  <si>
    <t>Zungenprüfergabel kpl. Bauform Thales</t>
  </si>
  <si>
    <t>el. Weichenantriebe L700H, L826H</t>
  </si>
  <si>
    <t>Gabel ELP 319</t>
  </si>
  <si>
    <t>Sw 91.3002</t>
  </si>
  <si>
    <t>Lagerkloben</t>
  </si>
  <si>
    <t>Zungenkloben Schwingenlager DKW 54-500</t>
  </si>
  <si>
    <t>Sw 91.4000</t>
  </si>
  <si>
    <t>7310 389</t>
  </si>
  <si>
    <t>S 7310.58</t>
  </si>
  <si>
    <t>1327820</t>
  </si>
  <si>
    <t>Zungenkloben  (DKW)</t>
  </si>
  <si>
    <t>Schwingenlager DKW 54-500</t>
  </si>
  <si>
    <t>Sw 91.4001</t>
  </si>
  <si>
    <t>7310 388</t>
  </si>
  <si>
    <t>Herzstückkloben - Einzelteil</t>
  </si>
  <si>
    <t>Prüferstange / HV73H</t>
  </si>
  <si>
    <t>Sw 91.4002</t>
  </si>
  <si>
    <t>Herzstückkloben - Zusammenbau</t>
  </si>
  <si>
    <t>Sw 91.4003</t>
  </si>
  <si>
    <t xml:space="preserve">Prüfergabel unten kpl </t>
  </si>
  <si>
    <t>Sw 91.5000</t>
  </si>
  <si>
    <t>7310 278</t>
  </si>
  <si>
    <t xml:space="preserve">Prüfergabel oben kpl </t>
  </si>
  <si>
    <t>7310 277</t>
  </si>
  <si>
    <t>Zungenkloben Kl 319</t>
  </si>
  <si>
    <t>ELP 319 in Gleismitte</t>
  </si>
  <si>
    <t>Sw 91.6000</t>
  </si>
  <si>
    <t>Zungenkloben für ELP 319 kpl</t>
  </si>
  <si>
    <t>Sw 91.6001</t>
  </si>
  <si>
    <t>Lagerbock WH</t>
  </si>
  <si>
    <t>schmierungsfreier Winkelhebel</t>
  </si>
  <si>
    <t>Sw 92.0001</t>
  </si>
  <si>
    <t>117 041</t>
  </si>
  <si>
    <t>Lagerbock WH, komplett</t>
  </si>
  <si>
    <t>Sw 92.0002</t>
  </si>
  <si>
    <t>117 040</t>
  </si>
  <si>
    <t>110 104</t>
  </si>
  <si>
    <t>S 110.16</t>
  </si>
  <si>
    <t>Lagerbock f. mechan. WA</t>
  </si>
  <si>
    <t>Sw 92.0003</t>
  </si>
  <si>
    <t>Lagerbock f. Zungenmittelprüfer</t>
  </si>
  <si>
    <t>auch Winkelhebeltrieb m Prüfer, mech WA</t>
  </si>
  <si>
    <t>Sw 92.0004</t>
  </si>
  <si>
    <t>046 050</t>
  </si>
  <si>
    <t>Bock für Weichensignal</t>
  </si>
  <si>
    <t>ferngestellte Weichen</t>
  </si>
  <si>
    <t>Sw 92.0005</t>
  </si>
  <si>
    <t>559 040</t>
  </si>
  <si>
    <t>Stellbock mit Gewichthebel 45 kg kpl.</t>
  </si>
  <si>
    <t>ortsgestellte Weichen, Weichensignal</t>
  </si>
  <si>
    <t>Sw 92.0006</t>
  </si>
  <si>
    <t>559 049</t>
  </si>
  <si>
    <t>S 559.1</t>
  </si>
  <si>
    <t>Stellbock mit Gewichthebel 34 kg kpl.</t>
  </si>
  <si>
    <t>ortsgestellte Gleissperren, GS-Signal</t>
  </si>
  <si>
    <t>Sw 92.0007</t>
  </si>
  <si>
    <t>559 011</t>
  </si>
  <si>
    <t>Lagerbock o Gewichtshebel</t>
  </si>
  <si>
    <t>Stellbock, ortsgest. Weichen/Gleissperre</t>
  </si>
  <si>
    <t>Sw 92.0008</t>
  </si>
  <si>
    <t>559 041</t>
  </si>
  <si>
    <t>Lagerbock WH-Mitte, kpl.</t>
  </si>
  <si>
    <t>Sw 92.0009</t>
  </si>
  <si>
    <t>Lagerbock f mech Weichenantrieb, WH</t>
  </si>
  <si>
    <t>Sw 92.0010</t>
  </si>
  <si>
    <t>118 204</t>
  </si>
  <si>
    <t>Lagerbock f mech Weichenantrieb, WH kpl</t>
  </si>
  <si>
    <t>Sw 92.0011</t>
  </si>
  <si>
    <t>Sw 92.0011_A01</t>
  </si>
  <si>
    <t>118 204+110 111</t>
  </si>
  <si>
    <t>Zapfenlager f. mech. Weichenatrieb</t>
  </si>
  <si>
    <t>Drahtseilrolle</t>
  </si>
  <si>
    <t>Sw 92.0012</t>
  </si>
  <si>
    <t>110 031</t>
  </si>
  <si>
    <t>Signalbock (120 mm Stellweg)</t>
  </si>
  <si>
    <t>Weichensignal, Schnellstläuferweiche</t>
  </si>
  <si>
    <t>Sw 92.0013</t>
  </si>
  <si>
    <t>Zugstangenhebel modifiziert</t>
  </si>
  <si>
    <t>7317 052</t>
  </si>
  <si>
    <t>S 7317.4</t>
  </si>
  <si>
    <t>Lagerbock f mech Weichenantrieb</t>
  </si>
  <si>
    <t>Rohteil zu Sw 92.0015</t>
  </si>
  <si>
    <t>Sw 92.0014</t>
  </si>
  <si>
    <t>110 203</t>
  </si>
  <si>
    <t>Lagerbock f mech Weichenantrieb  kpl</t>
  </si>
  <si>
    <t>Winkelhebeltrieb o Prüfer</t>
  </si>
  <si>
    <t>Sw 92.0015</t>
  </si>
  <si>
    <t>110 203 + 111</t>
  </si>
  <si>
    <t>Sw 92.0016</t>
  </si>
  <si>
    <t>Signalbock (100 mm Stellweg)</t>
  </si>
  <si>
    <t>ferngestellte Weichen, Stellweg 100mm</t>
  </si>
  <si>
    <t>Sw 92.0017</t>
  </si>
  <si>
    <t>Signalbock (150 mm Stellweg)</t>
  </si>
  <si>
    <t>Weichensignal, Schnellläuferweiche</t>
  </si>
  <si>
    <t>Sw 92.0018</t>
  </si>
  <si>
    <t>Stellbock FA, 34kg</t>
  </si>
  <si>
    <t>ortsgest Gleissperren, Federausgleich</t>
  </si>
  <si>
    <t>Sw 92.0019</t>
  </si>
  <si>
    <t>Lagerbock WH-FA</t>
  </si>
  <si>
    <t>schmierfreier Winkelhebel m Federausgl.</t>
  </si>
  <si>
    <t>Sw 92.0020</t>
  </si>
  <si>
    <t>Lagerbock ferngestellt</t>
  </si>
  <si>
    <t>Bock für ferngestellte Weichen</t>
  </si>
  <si>
    <t>Sw 92.0050</t>
  </si>
  <si>
    <t>559 001</t>
  </si>
  <si>
    <t>S 559.01</t>
  </si>
  <si>
    <t>Pos 1/ Grundplatte</t>
  </si>
  <si>
    <t>559 002</t>
  </si>
  <si>
    <t>Pos 2/ Lagerbügel</t>
  </si>
  <si>
    <t>559 003</t>
  </si>
  <si>
    <t>Pos 3/ Führungsstück</t>
  </si>
  <si>
    <t>559 006</t>
  </si>
  <si>
    <t>Pos 4/ Rohr</t>
  </si>
  <si>
    <t>559 004</t>
  </si>
  <si>
    <t>Pos 5/ Buchse</t>
  </si>
  <si>
    <t>559 026</t>
  </si>
  <si>
    <t>Lagerbock ortsgestellt</t>
  </si>
  <si>
    <t>Sw 92.0051</t>
  </si>
  <si>
    <t>559 047</t>
  </si>
  <si>
    <t>Lagerbock WH-Mitte</t>
  </si>
  <si>
    <t>Sw 92.0052</t>
  </si>
  <si>
    <t>113 946</t>
  </si>
  <si>
    <t xml:space="preserve">Bock für Weichensignal </t>
  </si>
  <si>
    <t>Rohteil: Bock Weichensignal an WVS kpl</t>
  </si>
  <si>
    <t>Sw 92.0053</t>
  </si>
  <si>
    <t>Bock für Weichensignal an WVS kpl</t>
  </si>
  <si>
    <t>Sw 92.0054</t>
  </si>
  <si>
    <t>Bock für Weichensignal kpl !So!</t>
  </si>
  <si>
    <t>EH 60-300 gb, Tunnel Stuttgart</t>
  </si>
  <si>
    <t>Sw 92.0055</t>
  </si>
  <si>
    <t>Laternenachse - f</t>
  </si>
  <si>
    <t>Sw 92.0100</t>
  </si>
  <si>
    <t>559 007</t>
  </si>
  <si>
    <t>Pos 1/ Laternenplatte</t>
  </si>
  <si>
    <t>Laternenachse</t>
  </si>
  <si>
    <t>559 009</t>
  </si>
  <si>
    <t>Pos 2/ Rohr</t>
  </si>
  <si>
    <t>559 048</t>
  </si>
  <si>
    <t>Laternenachse - o</t>
  </si>
  <si>
    <t>Sw 92.0101</t>
  </si>
  <si>
    <t>559 042</t>
  </si>
  <si>
    <t>559 008</t>
  </si>
  <si>
    <t>Stellachse - f</t>
  </si>
  <si>
    <t>Sw 92.0102</t>
  </si>
  <si>
    <t>559 012</t>
  </si>
  <si>
    <t>Pos 1/ Mitnehmer</t>
  </si>
  <si>
    <t>Stellachse</t>
  </si>
  <si>
    <t>559 015</t>
  </si>
  <si>
    <t>Pos 2/ Achse</t>
  </si>
  <si>
    <t>559 013</t>
  </si>
  <si>
    <t>Pos 3/ Ring</t>
  </si>
  <si>
    <t>559 014</t>
  </si>
  <si>
    <t>Stellachse - o</t>
  </si>
  <si>
    <t>Sw 92.0103</t>
  </si>
  <si>
    <t>559 044</t>
  </si>
  <si>
    <t>559 045</t>
  </si>
  <si>
    <t>Füllring</t>
  </si>
  <si>
    <t>Sw 92.0104</t>
  </si>
  <si>
    <t>559 016</t>
  </si>
  <si>
    <t>Zugstangenhebel - f</t>
  </si>
  <si>
    <t>Sw 92.0105</t>
  </si>
  <si>
    <t>559 043</t>
  </si>
  <si>
    <t>Zugstangenhebel - o</t>
  </si>
  <si>
    <t>Sw 92.0106</t>
  </si>
  <si>
    <t>559 017</t>
  </si>
  <si>
    <t>Gewichtshebel</t>
  </si>
  <si>
    <t>Sw 92.0107</t>
  </si>
  <si>
    <t>559 018</t>
  </si>
  <si>
    <t>S 559.02</t>
  </si>
  <si>
    <t>Gabelteil</t>
  </si>
  <si>
    <t>Sw 92.0108</t>
  </si>
  <si>
    <t>559 019</t>
  </si>
  <si>
    <t>Gabel f Lagerbock Weichensignal</t>
  </si>
  <si>
    <t>Sw 92.0109</t>
  </si>
  <si>
    <t>559 010</t>
  </si>
  <si>
    <t>Gussgewicht 34kg kpl.</t>
  </si>
  <si>
    <t>Handstellbock m 34kg Gewicht</t>
  </si>
  <si>
    <t>Sw 92.0110</t>
  </si>
  <si>
    <t>559 020</t>
  </si>
  <si>
    <t>Gussgewicht 34kg</t>
  </si>
  <si>
    <t>559 021</t>
  </si>
  <si>
    <t>Handgriff</t>
  </si>
  <si>
    <t>559 022</t>
  </si>
  <si>
    <t>Gussgewicht 45kg kpl.</t>
  </si>
  <si>
    <t>Handstellbock m 45kg Gewicht</t>
  </si>
  <si>
    <t>Sw 92.0111</t>
  </si>
  <si>
    <t>559 120</t>
  </si>
  <si>
    <t>Gussgewicht 45kg</t>
  </si>
  <si>
    <t>559 121</t>
  </si>
  <si>
    <t>Gabel 1</t>
  </si>
  <si>
    <t>Bock für Weichensignal an WVS</t>
  </si>
  <si>
    <t>Sw 92.0112</t>
  </si>
  <si>
    <t>Mitnehmer 1</t>
  </si>
  <si>
    <t>Sw 92.0113</t>
  </si>
  <si>
    <t>Sw 92.0114</t>
  </si>
  <si>
    <t>Hebel</t>
  </si>
  <si>
    <t>Sw 92.0055, Bock für Weichensignal</t>
  </si>
  <si>
    <t>Sw 92.0115</t>
  </si>
  <si>
    <t>Zugstangenhebel</t>
  </si>
  <si>
    <t>Sw 92.0116</t>
  </si>
  <si>
    <t>Zugstangenhebel FA</t>
  </si>
  <si>
    <t>ortsgest. Gleissperre m Federausgleich</t>
  </si>
  <si>
    <t>Sw 92.0117</t>
  </si>
  <si>
    <t>Sperrbogen</t>
  </si>
  <si>
    <t>mech Zungenprüfer</t>
  </si>
  <si>
    <t>Sw 92.0151</t>
  </si>
  <si>
    <t>046 047</t>
  </si>
  <si>
    <t>Sw 92.0152</t>
  </si>
  <si>
    <t>046 048</t>
  </si>
  <si>
    <t>Obere Drahtseilhalternabe</t>
  </si>
  <si>
    <t>Sw 92.0153</t>
  </si>
  <si>
    <t>110 105</t>
  </si>
  <si>
    <t>1331822</t>
  </si>
  <si>
    <t>Hubbegrenzung</t>
  </si>
  <si>
    <t>Handstellbock Stellweg 220 mm</t>
  </si>
  <si>
    <t>Sw 92.0200</t>
  </si>
  <si>
    <t>044 535</t>
  </si>
  <si>
    <t>S 044.10</t>
  </si>
  <si>
    <t>Pos 1</t>
  </si>
  <si>
    <t>044 533</t>
  </si>
  <si>
    <t>044 534</t>
  </si>
  <si>
    <t>Handstellbock Stellweg 180 mm</t>
  </si>
  <si>
    <t>Sw 92.0201</t>
  </si>
  <si>
    <t>Federausgleich GS1 kpl.</t>
  </si>
  <si>
    <t xml:space="preserve">einfache Gleissperre </t>
  </si>
  <si>
    <t>Sw 92.0300</t>
  </si>
  <si>
    <t>S 225.02</t>
  </si>
  <si>
    <t>Federausgleich GS2 kpl.</t>
  </si>
  <si>
    <t xml:space="preserve">gekuppelte Gleissperre </t>
  </si>
  <si>
    <t>Federlager</t>
  </si>
  <si>
    <t>Federausgleich GS</t>
  </si>
  <si>
    <t>Sw 92.0301</t>
  </si>
  <si>
    <t>114616</t>
  </si>
  <si>
    <t>225 100</t>
  </si>
  <si>
    <t>Federhaube</t>
  </si>
  <si>
    <t>Sw 92.0302</t>
  </si>
  <si>
    <t>114617</t>
  </si>
  <si>
    <t>225 103</t>
  </si>
  <si>
    <t>Federstange</t>
  </si>
  <si>
    <t>Sw 92.0303</t>
  </si>
  <si>
    <t>114618</t>
  </si>
  <si>
    <t>225 051</t>
  </si>
  <si>
    <t>Feder 1</t>
  </si>
  <si>
    <t>Federausgleich GS1</t>
  </si>
  <si>
    <t>Sw 92.0304</t>
  </si>
  <si>
    <t>114619</t>
  </si>
  <si>
    <t>225 052</t>
  </si>
  <si>
    <t>Feder 2</t>
  </si>
  <si>
    <t>Federausgleich GS2</t>
  </si>
  <si>
    <t>114620</t>
  </si>
  <si>
    <t>225 042</t>
  </si>
  <si>
    <t>Bockplatte</t>
  </si>
  <si>
    <t>Sw 92.0305</t>
  </si>
  <si>
    <t>114614</t>
  </si>
  <si>
    <t>225 044</t>
  </si>
  <si>
    <t>Ring 40/24x16 RüfW</t>
  </si>
  <si>
    <t>Rückholfeder für Rückfallweiche</t>
  </si>
  <si>
    <t>Sw 92.0306</t>
  </si>
  <si>
    <t>Rohrstück für Mitnehmer 1</t>
  </si>
  <si>
    <t>Sw 92.0501</t>
  </si>
  <si>
    <t>Hebel für Mitnehmer 1</t>
  </si>
  <si>
    <t>Sw 92.0502</t>
  </si>
  <si>
    <t>Bolzen für Mitnehmer 1</t>
  </si>
  <si>
    <t>Sw 92.0503</t>
  </si>
  <si>
    <t>Deckplatte-A (w)</t>
  </si>
  <si>
    <t>Lagerung Weichenantrieb, w- Befestigung</t>
  </si>
  <si>
    <t>Sw 93.0001</t>
  </si>
  <si>
    <t>7326 010</t>
  </si>
  <si>
    <t>S 7326.02</t>
  </si>
  <si>
    <t>Deckplatte-Z (w) geg.S.</t>
  </si>
  <si>
    <t>Lagerung Zungenprüfer, w- Befestigung</t>
  </si>
  <si>
    <t>Sw 93.0002</t>
  </si>
  <si>
    <t>7326 011</t>
  </si>
  <si>
    <t>Deckplatte-Z (w) gl.S.</t>
  </si>
  <si>
    <t>Sw 93.0003</t>
  </si>
  <si>
    <t>7326 012</t>
  </si>
  <si>
    <t>Deckplatte (BV-7) EH fb (w)</t>
  </si>
  <si>
    <t>Lagerung BV an EH-fb, w- Befestigung</t>
  </si>
  <si>
    <t>Sw 93.0004</t>
  </si>
  <si>
    <t>7326 035</t>
  </si>
  <si>
    <t>Deckplatte EH fb (w)</t>
  </si>
  <si>
    <t>Lagerung an EH-fb, w- Befestigung</t>
  </si>
  <si>
    <t>Sw 93.0005</t>
  </si>
  <si>
    <t>7326 030</t>
  </si>
  <si>
    <t>Deckplatte (BV-6) EH fb (w)</t>
  </si>
  <si>
    <t>Sw 93.0006</t>
  </si>
  <si>
    <t>7326 031</t>
  </si>
  <si>
    <t>Blech Füh (w)</t>
  </si>
  <si>
    <t>Stangenführung PSt am Zungenprüfkontakt</t>
  </si>
  <si>
    <t>Sw 93.0007</t>
  </si>
  <si>
    <t>7326 008</t>
  </si>
  <si>
    <t>Deckplatte m Stift Dpl 175</t>
  </si>
  <si>
    <t>Lagerung Weichenantrieb, KS- Befestigung</t>
  </si>
  <si>
    <t>Sw 93.0008</t>
  </si>
  <si>
    <t>7310 477</t>
  </si>
  <si>
    <t>Deckplatte m Stift Dpl 150</t>
  </si>
  <si>
    <t>Lagerung Zungenprüfer, KS- Befestigung</t>
  </si>
  <si>
    <t>Sw 93.0009</t>
  </si>
  <si>
    <t>7310 500</t>
  </si>
  <si>
    <t>Unterlage Dpl 140</t>
  </si>
  <si>
    <t>Lagerung,  KS- Befestigung</t>
  </si>
  <si>
    <t>Sw 93.0010</t>
  </si>
  <si>
    <t>7310 366</t>
  </si>
  <si>
    <t>Deckplatte 150-1 (HV 73)</t>
  </si>
  <si>
    <t>Lagerung HV 73,  KS- Befestigung</t>
  </si>
  <si>
    <t>Sw 93.0011</t>
  </si>
  <si>
    <t>410 132</t>
  </si>
  <si>
    <t>S 410.07</t>
  </si>
  <si>
    <t>Deckplatte 150-2 (HV 73)</t>
  </si>
  <si>
    <t>Sw 93.0012</t>
  </si>
  <si>
    <t>410 138</t>
  </si>
  <si>
    <t>Deckplatte 175-1 (HV 73)</t>
  </si>
  <si>
    <t>Sw 93.0013</t>
  </si>
  <si>
    <t>410 122</t>
  </si>
  <si>
    <t>S 410.05</t>
  </si>
  <si>
    <t>Bolzenhalter  30x27x3</t>
  </si>
  <si>
    <t>Bolzensicherung SSt, WAS</t>
  </si>
  <si>
    <t>Sw 93.0014</t>
  </si>
  <si>
    <t>7310 036</t>
  </si>
  <si>
    <t>Sicherungsblech 30x32x1</t>
  </si>
  <si>
    <t>Sw 93.0015</t>
  </si>
  <si>
    <t>7310 037</t>
  </si>
  <si>
    <t xml:space="preserve">Deckplatte Dpl 235 </t>
  </si>
  <si>
    <t>Stangenisolierung BSt</t>
  </si>
  <si>
    <t>Sw 93.0016</t>
  </si>
  <si>
    <t>7310 601</t>
  </si>
  <si>
    <t>Deckplatte Dpl 180</t>
  </si>
  <si>
    <t>Stangenisolierung PSt, RSt</t>
  </si>
  <si>
    <t>Sw 93.0017</t>
  </si>
  <si>
    <t>7310 605</t>
  </si>
  <si>
    <t>Sicherungsblech</t>
  </si>
  <si>
    <t>Zungenprüfer - u. Riegelschiebergabel</t>
  </si>
  <si>
    <t>Sw 93.0018</t>
  </si>
  <si>
    <t>7310 369</t>
  </si>
  <si>
    <t>1369905</t>
  </si>
  <si>
    <t>Unterlage</t>
  </si>
  <si>
    <t>Sw 93.0019</t>
  </si>
  <si>
    <t>7310 368</t>
  </si>
  <si>
    <t xml:space="preserve">Deckplatte Dpl 213 </t>
  </si>
  <si>
    <t>seitl. verkürzte Lagerung</t>
  </si>
  <si>
    <t>Sw 93.0020</t>
  </si>
  <si>
    <t>7310 422</t>
  </si>
  <si>
    <t>S 7314.07</t>
  </si>
  <si>
    <t>Lasche</t>
  </si>
  <si>
    <t>Sw 93.0021</t>
  </si>
  <si>
    <t>7310 386</t>
  </si>
  <si>
    <t>Abdeckplatte Apl 100</t>
  </si>
  <si>
    <t>Antriebslagerung S-Bahn Hmb</t>
  </si>
  <si>
    <t>Sw 93.0023</t>
  </si>
  <si>
    <t>Teil 14</t>
  </si>
  <si>
    <t>Abdeckplatte Apl 180</t>
  </si>
  <si>
    <t>Sw 93.0024</t>
  </si>
  <si>
    <t>Teil 13</t>
  </si>
  <si>
    <t>Scheibe 21 (d1=21, d2=35)</t>
  </si>
  <si>
    <t>Sw 93.0025</t>
  </si>
  <si>
    <t>DIN EN ISO 7092</t>
  </si>
  <si>
    <t>Höhenausgleich d=40</t>
  </si>
  <si>
    <t>Sw 93.0026</t>
  </si>
  <si>
    <t>7338 015</t>
  </si>
  <si>
    <t>S 7338.08</t>
  </si>
  <si>
    <t>anklemmbare Gleissperre</t>
  </si>
  <si>
    <t>Sw 93.0027</t>
  </si>
  <si>
    <t xml:space="preserve">220 256 </t>
  </si>
  <si>
    <t>Ring 35/24x18</t>
  </si>
  <si>
    <t>Sw 93.0028</t>
  </si>
  <si>
    <t>220 240</t>
  </si>
  <si>
    <t>Deckplatte 1-A-GS (w)</t>
  </si>
  <si>
    <t xml:space="preserve">Gleissperre, einf. elektr. </t>
  </si>
  <si>
    <t>Sw 93.0029</t>
  </si>
  <si>
    <t>Deckplatte 2-A-GS (w)</t>
  </si>
  <si>
    <t>Deckplatte 1-EH fb(w)</t>
  </si>
  <si>
    <t>Sw 93.0030</t>
  </si>
  <si>
    <t>Höhenausgleichsplatte 20 (w)</t>
  </si>
  <si>
    <t>Sw 93.0031</t>
  </si>
  <si>
    <t>Vertiefungsplatte t=15</t>
  </si>
  <si>
    <t>el. Weichenantrieb, vertieft</t>
  </si>
  <si>
    <t>Sw 93.0032</t>
  </si>
  <si>
    <t>7310 445</t>
  </si>
  <si>
    <t>Vertiefungsplatte t=3</t>
  </si>
  <si>
    <t>Sw 93.0033</t>
  </si>
  <si>
    <t>7310 446</t>
  </si>
  <si>
    <t>Höhenausgleich EVZ 2</t>
  </si>
  <si>
    <t>Sw 93.0034</t>
  </si>
  <si>
    <t>Verbindungsleiste R</t>
  </si>
  <si>
    <t>Sw 93.0035</t>
  </si>
  <si>
    <t>110 207</t>
  </si>
  <si>
    <t xml:space="preserve">S 110.12 </t>
  </si>
  <si>
    <t>Verbindungsleiste L</t>
  </si>
  <si>
    <t>110 208</t>
  </si>
  <si>
    <t>Hubbegrenzung f Verbindungsleiste</t>
  </si>
  <si>
    <t>Sw 93.0036</t>
  </si>
  <si>
    <t>110 112/-113</t>
  </si>
  <si>
    <t>Angrifföse</t>
  </si>
  <si>
    <t>Sw 93.0037</t>
  </si>
  <si>
    <t>110 022</t>
  </si>
  <si>
    <t>Federbrücke</t>
  </si>
  <si>
    <t>Sw 93.0038</t>
  </si>
  <si>
    <t>110 004</t>
  </si>
  <si>
    <t>Drahtseilhalter</t>
  </si>
  <si>
    <t>Sw 93.0039</t>
  </si>
  <si>
    <t>110 024</t>
  </si>
  <si>
    <t>Höhenausgleich W122-1</t>
  </si>
  <si>
    <t>Sw 93.0040</t>
  </si>
  <si>
    <t>Höhenausgleich W122-2</t>
  </si>
  <si>
    <t>Sw 93.0041</t>
  </si>
  <si>
    <t>Höhenausgleichplatte 1-10</t>
  </si>
  <si>
    <t>S-Bahn Bln, vertiefte Lagerung</t>
  </si>
  <si>
    <t>Sw 93.0042</t>
  </si>
  <si>
    <t>Höhenausgleichplatte 1-5</t>
  </si>
  <si>
    <t>Höhenausgleichplatte 2-10</t>
  </si>
  <si>
    <t>Höhenausgleichplatte 2-5</t>
  </si>
  <si>
    <t>Höhenausgleichplatte 3-10</t>
  </si>
  <si>
    <t>Höhenausgleichplatte 3-5</t>
  </si>
  <si>
    <t>Höhenausgleichplatte 4-10</t>
  </si>
  <si>
    <t>Höhenausgleichplatte 4-5</t>
  </si>
  <si>
    <t>Nietscheibe 14</t>
  </si>
  <si>
    <t>Sw 93.0043</t>
  </si>
  <si>
    <t>220 322</t>
  </si>
  <si>
    <t>S 220.6</t>
  </si>
  <si>
    <t>1513700</t>
  </si>
  <si>
    <t>Nietscheibe 11</t>
  </si>
  <si>
    <t>Sw 93.0044</t>
  </si>
  <si>
    <t>220 323</t>
  </si>
  <si>
    <t>Höhenausgleich 30</t>
  </si>
  <si>
    <t>GS-Sig Lagerung am Antrieb</t>
  </si>
  <si>
    <t>Sw 93.0045</t>
  </si>
  <si>
    <t>Höhenausgleichplatte Fw</t>
  </si>
  <si>
    <t>Feste Fahrbahn 300w</t>
  </si>
  <si>
    <t>Sw 93.0046</t>
  </si>
  <si>
    <t>7326 071</t>
  </si>
  <si>
    <t>Höhenausgleichplatte-1 Fw</t>
  </si>
  <si>
    <t>Sw 93.0047</t>
  </si>
  <si>
    <t>7326 072</t>
  </si>
  <si>
    <t>Höhenausgleich 15</t>
  </si>
  <si>
    <t>DKW 49-190 , ortsgestellt - ohne Signal</t>
  </si>
  <si>
    <t>Sw 93.0048</t>
  </si>
  <si>
    <t>Höhenausgleichplatte t=15</t>
  </si>
  <si>
    <t>Sw 93.0049</t>
  </si>
  <si>
    <t>Höhenausgleichplatte t=25</t>
  </si>
  <si>
    <t>Sw 93.0050</t>
  </si>
  <si>
    <t>Unterlage ELP 319</t>
  </si>
  <si>
    <t>Sw 93.0051</t>
  </si>
  <si>
    <t>Sicherungsblech Sib ELP</t>
  </si>
  <si>
    <t>Sw 93.0052</t>
  </si>
  <si>
    <t>Deckplatte Sig</t>
  </si>
  <si>
    <t>Lagerung GS-Signal (Baugleissperre)</t>
  </si>
  <si>
    <t>Sw 93.0053</t>
  </si>
  <si>
    <t>Ausgleichsbleche VS</t>
  </si>
  <si>
    <t>Seitenangriffe bei Verschlussschwellen</t>
  </si>
  <si>
    <t>Sw 93.0105</t>
  </si>
  <si>
    <t>Höhenausgleich EVZ-HRS</t>
  </si>
  <si>
    <t>Sw 93.0106</t>
  </si>
  <si>
    <t>Buchse Bu 30x40</t>
  </si>
  <si>
    <t>schmierfreier Lagerbock</t>
  </si>
  <si>
    <t>Sw 94.0001</t>
  </si>
  <si>
    <t>117 006</t>
  </si>
  <si>
    <t>S 117.01</t>
  </si>
  <si>
    <t>Buchse 35x30,2x25,2</t>
  </si>
  <si>
    <t>PAS-LGX, schmierfreier Lagerbock</t>
  </si>
  <si>
    <t>Sw 94.0002</t>
  </si>
  <si>
    <t>117 007</t>
  </si>
  <si>
    <t>Buchse 13x30,2x24,2</t>
  </si>
  <si>
    <t>Sw 94.0003</t>
  </si>
  <si>
    <t>117 008</t>
  </si>
  <si>
    <t>Kragenbuchse 28x30,2x24,2</t>
  </si>
  <si>
    <t>PAS-LGX, schmierfreie Gabel</t>
  </si>
  <si>
    <t>Sw 94.0004</t>
  </si>
  <si>
    <t>117 001</t>
  </si>
  <si>
    <t>Gabel</t>
  </si>
  <si>
    <t>1298288</t>
  </si>
  <si>
    <t>Kragenbuchse 19x30,2x24,2</t>
  </si>
  <si>
    <t>Sw 94.0005</t>
  </si>
  <si>
    <t>117 002</t>
  </si>
  <si>
    <t>1302024</t>
  </si>
  <si>
    <t>Kragenbuchse 20x30,2x24,2</t>
  </si>
  <si>
    <t>PAS-LGX, schmierfreier Winkelhebel</t>
  </si>
  <si>
    <t>Sw 94.0006</t>
  </si>
  <si>
    <t>117 003</t>
  </si>
  <si>
    <t>Scheibe55x30,5x3</t>
  </si>
  <si>
    <t>PA 6.6, schmierfreier Winkelhebel</t>
  </si>
  <si>
    <t>Sw 94.0007</t>
  </si>
  <si>
    <t>117 012</t>
  </si>
  <si>
    <t>Isolierbuchse Bu 32x11,5</t>
  </si>
  <si>
    <t>LSw/KS d=12mm (mech. WA, WHm, Sfü )</t>
  </si>
  <si>
    <t>Sw 94.0008</t>
  </si>
  <si>
    <t>7310 372</t>
  </si>
  <si>
    <t xml:space="preserve">Isolierbuchse Bu 32x14,5 </t>
  </si>
  <si>
    <t>LSw/KS d=15mm (el. WA,WH dopp., Sfü )</t>
  </si>
  <si>
    <t>Sw 94.0009</t>
  </si>
  <si>
    <t>7310 370</t>
  </si>
  <si>
    <t>Isolierplatte 150x90x3</t>
  </si>
  <si>
    <t>Sw 94.0010</t>
  </si>
  <si>
    <t>7310 365</t>
  </si>
  <si>
    <t>Isolierplatte Ipl 180</t>
  </si>
  <si>
    <t>Sw 94.0011</t>
  </si>
  <si>
    <t>7310 376</t>
  </si>
  <si>
    <t>Isolierplatte Ipl 180-2</t>
  </si>
  <si>
    <t>Sw 94.0012</t>
  </si>
  <si>
    <t>7310 377</t>
  </si>
  <si>
    <t>Isolierbuchse IBu 20</t>
  </si>
  <si>
    <t>VFA-DB/KS</t>
  </si>
  <si>
    <t>Sw 94.0013</t>
  </si>
  <si>
    <t>Iow 42.0084</t>
  </si>
  <si>
    <t>Scheibe 60x32x5,5</t>
  </si>
  <si>
    <t>Gabelisolierung SSt, WAS</t>
  </si>
  <si>
    <t>Sw 94.0014</t>
  </si>
  <si>
    <t>7314 631</t>
  </si>
  <si>
    <t>S 7314.09</t>
  </si>
  <si>
    <t>Tülle 60x32x32</t>
  </si>
  <si>
    <t>Sw 94.0015</t>
  </si>
  <si>
    <t>7314 630</t>
  </si>
  <si>
    <t>Kragenbuchse36x39</t>
  </si>
  <si>
    <t>Sw 94.0016</t>
  </si>
  <si>
    <t xml:space="preserve">Scheibe 55x30,5x3 </t>
  </si>
  <si>
    <t xml:space="preserve">PAS-LGX, schmierfreie Übertragungsteile </t>
  </si>
  <si>
    <t>Sw 94.0017</t>
  </si>
  <si>
    <t>Buchse Bu23x20, konzentrisch</t>
  </si>
  <si>
    <t>mit Innenwölbung, für Öse 26-1 an PSt</t>
  </si>
  <si>
    <t>Sw 94.0018</t>
  </si>
  <si>
    <t>7310 029</t>
  </si>
  <si>
    <t>S 7310.117</t>
  </si>
  <si>
    <t>Isolierbuchse Bu 22/17x9,5</t>
  </si>
  <si>
    <t>Sw 94.0019</t>
  </si>
  <si>
    <t>Buchse Bu 23x20</t>
  </si>
  <si>
    <t>konzentrisch + Zylindrisch (alte Bauform!)</t>
  </si>
  <si>
    <t>7310 034</t>
  </si>
  <si>
    <t>Zwischenplatte-Fw</t>
  </si>
  <si>
    <t>Sw 94.0020</t>
  </si>
  <si>
    <t>Zwischenplatte-A (w)</t>
  </si>
  <si>
    <t>Lagerung Weichenantrieb, 300w FF</t>
  </si>
  <si>
    <t>Sw 94.0021</t>
  </si>
  <si>
    <t>7326 006</t>
  </si>
  <si>
    <t>Zwischenplatte-Füh (w)</t>
  </si>
  <si>
    <t>Sw 94.0022</t>
  </si>
  <si>
    <t>7326 007</t>
  </si>
  <si>
    <t>Zwischenplatte-Bo (w)</t>
  </si>
  <si>
    <t>Lagerung Weichenbock, w- Befestigung</t>
  </si>
  <si>
    <t>Sw 94.0023</t>
  </si>
  <si>
    <t>7326 009</t>
  </si>
  <si>
    <t>Zwischenplatte-EH fb (w)</t>
  </si>
  <si>
    <t>Sw 94.0024</t>
  </si>
  <si>
    <t>7326 029</t>
  </si>
  <si>
    <t>Isolierplatte Ipl 245</t>
  </si>
  <si>
    <t>Sw 94.0025</t>
  </si>
  <si>
    <t>7310 602</t>
  </si>
  <si>
    <t>Isolierplatte Ipl 190</t>
  </si>
  <si>
    <t>Sw 94.0026</t>
  </si>
  <si>
    <t>7310 606</t>
  </si>
  <si>
    <t>Isolierbuchse Bu 23x23,5</t>
  </si>
  <si>
    <t>Sw 94.0027</t>
  </si>
  <si>
    <t>7310 603</t>
  </si>
  <si>
    <t>Isolierbuchse Bu 20x19,5</t>
  </si>
  <si>
    <t>Sw 94.0028</t>
  </si>
  <si>
    <t>7310 607</t>
  </si>
  <si>
    <t>Scheibe  60x32x2,5</t>
  </si>
  <si>
    <t>Gabelisolierung</t>
  </si>
  <si>
    <t>Sw 94.0029</t>
  </si>
  <si>
    <t>7314 634</t>
  </si>
  <si>
    <t>Tülle 60x32x44</t>
  </si>
  <si>
    <t>Sw 94.0030</t>
  </si>
  <si>
    <t>7314 633</t>
  </si>
  <si>
    <t>Ring 25/11,5x8</t>
  </si>
  <si>
    <t>Gestängeabdeckung</t>
  </si>
  <si>
    <t>Sw 94.0031</t>
  </si>
  <si>
    <t>7310 488</t>
  </si>
  <si>
    <t>S 7310.11</t>
  </si>
  <si>
    <t>Ring 25/11,5x23</t>
  </si>
  <si>
    <t>Sw 94.0032</t>
  </si>
  <si>
    <t>7310 489</t>
  </si>
  <si>
    <t>1369907</t>
  </si>
  <si>
    <t>Isolierplatte Risch</t>
  </si>
  <si>
    <t>Riegelschiebergabel</t>
  </si>
  <si>
    <t>Sw 94.0033</t>
  </si>
  <si>
    <t>7310 367</t>
  </si>
  <si>
    <t>1369878</t>
  </si>
  <si>
    <t>Isolierzwischenstück</t>
  </si>
  <si>
    <t>Riegelschiebergabel, Zungenprüfergabel</t>
  </si>
  <si>
    <t>Sw 94.0034</t>
  </si>
  <si>
    <t>7310 364</t>
  </si>
  <si>
    <t>Isoliertülle 48x32x22,5</t>
  </si>
  <si>
    <t>Sw 94.0035</t>
  </si>
  <si>
    <t>7310 384</t>
  </si>
  <si>
    <t>Isolierplatte</t>
  </si>
  <si>
    <t>Sw 94.0036</t>
  </si>
  <si>
    <t>7310 383</t>
  </si>
  <si>
    <t xml:space="preserve">Einspannbuchse für Zugstangenhebel </t>
  </si>
  <si>
    <t>zurückgezogen --&gt; Sw 95.0040</t>
  </si>
  <si>
    <t>Sw 94.0037</t>
  </si>
  <si>
    <t>Isolierplatte Ipl 190-1</t>
  </si>
  <si>
    <t>Sw 94.0038</t>
  </si>
  <si>
    <t>Teil 9</t>
  </si>
  <si>
    <t>Isolierplatte Ipl 190-2</t>
  </si>
  <si>
    <t>Sw 94.0039</t>
  </si>
  <si>
    <t>Teil 10</t>
  </si>
  <si>
    <t>Isolierplatte Ipl 110</t>
  </si>
  <si>
    <t>Sw 94.0040</t>
  </si>
  <si>
    <t>Teil 11</t>
  </si>
  <si>
    <t>Isolierplatte Ipl 110-1</t>
  </si>
  <si>
    <t>Sw 94.0041</t>
  </si>
  <si>
    <t>Teil 12</t>
  </si>
  <si>
    <t>Tülle 60x32x25</t>
  </si>
  <si>
    <t>Sw 94.0042</t>
  </si>
  <si>
    <t>220 230</t>
  </si>
  <si>
    <t>S220.4</t>
  </si>
  <si>
    <t>Zwischenplatte Zwp 245</t>
  </si>
  <si>
    <t>Sw 94.0043</t>
  </si>
  <si>
    <t>113 976</t>
  </si>
  <si>
    <t>Zwischenplatte Zwp 220</t>
  </si>
  <si>
    <t>Sw 94.0044</t>
  </si>
  <si>
    <t>113 977</t>
  </si>
  <si>
    <t>Zwischenplatte Zwp 245-1 !So!</t>
  </si>
  <si>
    <t>Sw 94.0045</t>
  </si>
  <si>
    <t>Zwischenplatte Zwp 245-2 !So!</t>
  </si>
  <si>
    <t>Sw 94.0046</t>
  </si>
  <si>
    <t>Zwischenplatte Zwp 245-3 !So!</t>
  </si>
  <si>
    <t>BV Seddin</t>
  </si>
  <si>
    <t>Sw 94.0047</t>
  </si>
  <si>
    <t>Scheibe 55x24x5</t>
  </si>
  <si>
    <t>für Kreuzgelenk</t>
  </si>
  <si>
    <t>Sw 94.0048</t>
  </si>
  <si>
    <t>Scheibe 55x24x3</t>
  </si>
  <si>
    <t>Sw 94.0049</t>
  </si>
  <si>
    <t>Zwischenplatte Zwp 260</t>
  </si>
  <si>
    <t>Sw 94.0050</t>
  </si>
  <si>
    <t>Zwischenplatte Zwp 180</t>
  </si>
  <si>
    <t>Sw 94.0051</t>
  </si>
  <si>
    <t>Zwischenplatte Zwp 270</t>
  </si>
  <si>
    <t>Sw 94.0052</t>
  </si>
  <si>
    <t>Zwischenplatte A (w) k</t>
  </si>
  <si>
    <t>Sw 94.0053</t>
  </si>
  <si>
    <t>Zwischenplatte Zwp  80-220-3</t>
  </si>
  <si>
    <t>Sw 94.0054</t>
  </si>
  <si>
    <t>Kragenbuchse KBu 32x23</t>
  </si>
  <si>
    <t>Sw 94.0055</t>
  </si>
  <si>
    <t>Isolierplatte Ipl 110-3</t>
  </si>
  <si>
    <t>Sw 94.0056</t>
  </si>
  <si>
    <t>Buchse Bu 32,2x21,5</t>
  </si>
  <si>
    <t>exzentrisch, Innenwölbung</t>
  </si>
  <si>
    <t>Sw 94.0057</t>
  </si>
  <si>
    <t>Zwischenplatte Zwp 280</t>
  </si>
  <si>
    <t>Sw 94.0058</t>
  </si>
  <si>
    <t>Zwischenplatte Zwp 245-4 !So!</t>
  </si>
  <si>
    <t>Sw 94.0059</t>
  </si>
  <si>
    <t>?</t>
  </si>
  <si>
    <t>Distanzstück ASV</t>
  </si>
  <si>
    <t>Sw 94.0300</t>
  </si>
  <si>
    <t>Zwischenplatte Zwp 80--Tr-ZPr</t>
  </si>
  <si>
    <t>Sw 94.0501</t>
  </si>
  <si>
    <t>S 7319.62 Bl.3</t>
  </si>
  <si>
    <t>Isolierscheibe Isb 12</t>
  </si>
  <si>
    <t>Sw 94.0502</t>
  </si>
  <si>
    <t>7319 137</t>
  </si>
  <si>
    <t>Bolzen Bo 24-68</t>
  </si>
  <si>
    <t>Stangengabeln SG, ESG, VG</t>
  </si>
  <si>
    <t>Sw 95.0001</t>
  </si>
  <si>
    <t>117 020</t>
  </si>
  <si>
    <t>030 064</t>
  </si>
  <si>
    <t>S 030.1</t>
  </si>
  <si>
    <t>Bolzen Bo 24-65b</t>
  </si>
  <si>
    <t>Stellstangengabel ESG 36-3</t>
  </si>
  <si>
    <t>Sw 95.0002</t>
  </si>
  <si>
    <t>7314 635</t>
  </si>
  <si>
    <t>Bolzen Bo 24-65</t>
  </si>
  <si>
    <t>Sw 95.0003</t>
  </si>
  <si>
    <t>7310 046</t>
  </si>
  <si>
    <t>Bolzen Bo 24-83</t>
  </si>
  <si>
    <t>Stellstangengabel Sgi 36-1</t>
  </si>
  <si>
    <t>Sw 95.0004</t>
  </si>
  <si>
    <t>7310 042</t>
  </si>
  <si>
    <t>7310 041</t>
  </si>
  <si>
    <t>Bolzen Bo 24-75</t>
  </si>
  <si>
    <t>Sw 95.0005</t>
  </si>
  <si>
    <t>7310 425</t>
  </si>
  <si>
    <t>1369860</t>
  </si>
  <si>
    <t>Bolzen Bo 24-101</t>
  </si>
  <si>
    <t>Stellstange Schnellstläufer</t>
  </si>
  <si>
    <t>Sw 95.0006</t>
  </si>
  <si>
    <t>7317 008</t>
  </si>
  <si>
    <t>Bolzen Bo 16-55</t>
  </si>
  <si>
    <t>Prüferstange (an Zungenprüfergabel)</t>
  </si>
  <si>
    <t>Sw 95.0007</t>
  </si>
  <si>
    <t>7310 047</t>
  </si>
  <si>
    <t>Kugelbolzen Bo 25-65</t>
  </si>
  <si>
    <t>Stellstange el. Weichenantrieb</t>
  </si>
  <si>
    <t>Sw 95.0008</t>
  </si>
  <si>
    <t>7310 030</t>
  </si>
  <si>
    <t>Bolzen Bo 24-62</t>
  </si>
  <si>
    <t>610</t>
  </si>
  <si>
    <t>Sw 95.0009</t>
  </si>
  <si>
    <t>113 333</t>
  </si>
  <si>
    <t>Stift 12x36</t>
  </si>
  <si>
    <t>Deckplatte</t>
  </si>
  <si>
    <t>Sw 95.0010</t>
  </si>
  <si>
    <t>7310 479</t>
  </si>
  <si>
    <t>Stift 12x46</t>
  </si>
  <si>
    <t>Sw 95.0011</t>
  </si>
  <si>
    <t>410 143</t>
  </si>
  <si>
    <t>Bolzen Bo 24-75a</t>
  </si>
  <si>
    <t xml:space="preserve">Bockstangengabel </t>
  </si>
  <si>
    <t>Sw 95.0012</t>
  </si>
  <si>
    <t>119 017</t>
  </si>
  <si>
    <t>Bolzen Bo 24-110</t>
  </si>
  <si>
    <t>Kreuzgelenk KG1</t>
  </si>
  <si>
    <t>Sw 95.0013</t>
  </si>
  <si>
    <t>228 040</t>
  </si>
  <si>
    <t>S 228.2</t>
  </si>
  <si>
    <t>Bolzen Bo 24-60</t>
  </si>
  <si>
    <t>Sw 95.0014</t>
  </si>
  <si>
    <t>113 311</t>
  </si>
  <si>
    <t>Bolzen Bo 20-42</t>
  </si>
  <si>
    <t>Weichensignal  für DKW</t>
  </si>
  <si>
    <t>Sw 95.0015</t>
  </si>
  <si>
    <t>Bolzen Bo 24-65a</t>
  </si>
  <si>
    <t>Kreuzgelenkgabel und Zwischenriegel</t>
  </si>
  <si>
    <t>Sw 95.0016</t>
  </si>
  <si>
    <t>Bolzen Bo 24-66</t>
  </si>
  <si>
    <t>Sw 95.0017</t>
  </si>
  <si>
    <t>113 406</t>
  </si>
  <si>
    <t>Bolzen Bo 24-51</t>
  </si>
  <si>
    <t>Sw 95.0018</t>
  </si>
  <si>
    <t>036 004</t>
  </si>
  <si>
    <t>1389492</t>
  </si>
  <si>
    <t>Gewindebolzen</t>
  </si>
  <si>
    <t>Sw 95.0019</t>
  </si>
  <si>
    <t>7310 382</t>
  </si>
  <si>
    <t>Bolzen Bo 16-57</t>
  </si>
  <si>
    <t>Sw 95.0020</t>
  </si>
  <si>
    <t>7310 374</t>
  </si>
  <si>
    <t>1253308</t>
  </si>
  <si>
    <t>Sicherungsstift für Isolierzwischenstück</t>
  </si>
  <si>
    <t>Zungenprüfergabel</t>
  </si>
  <si>
    <t>Sw 95.0021</t>
  </si>
  <si>
    <t>Bolzen Bo 24-65c</t>
  </si>
  <si>
    <t>Sw 95.0022</t>
  </si>
  <si>
    <t>7310 304</t>
  </si>
  <si>
    <t>S 7310.07</t>
  </si>
  <si>
    <t>Bolzen Bo 25-65a</t>
  </si>
  <si>
    <t>Kreuzgelenkgabel (Stellstange /GS)</t>
  </si>
  <si>
    <t>Sw 95.0023</t>
  </si>
  <si>
    <t>7320 037</t>
  </si>
  <si>
    <t>Bolzen Bo 24-92</t>
  </si>
  <si>
    <t>Sw 95.0024</t>
  </si>
  <si>
    <t>220 239</t>
  </si>
  <si>
    <t>Nietstift 12-83</t>
  </si>
  <si>
    <t>Sw 95.0025</t>
  </si>
  <si>
    <t>220 037</t>
  </si>
  <si>
    <t>S 220.01</t>
  </si>
  <si>
    <t>Stift</t>
  </si>
  <si>
    <t>Sw 95.0026</t>
  </si>
  <si>
    <t>7340 001</t>
  </si>
  <si>
    <t>S 7340.01</t>
  </si>
  <si>
    <t>Ringbolzen Rbo 24-65d</t>
  </si>
  <si>
    <t>Sw 95.0027</t>
  </si>
  <si>
    <t>220 107</t>
  </si>
  <si>
    <t>S 220.02</t>
  </si>
  <si>
    <t>Riegelplattenbolzen Bo 20/25-79</t>
  </si>
  <si>
    <t>Sw 95.0028</t>
  </si>
  <si>
    <t>7350 034</t>
  </si>
  <si>
    <t>Bolzen Bo 24-175</t>
  </si>
  <si>
    <t>Lagerbock (mech. Weichenantrieb)</t>
  </si>
  <si>
    <t>Sw 95.0029</t>
  </si>
  <si>
    <t>110 111</t>
  </si>
  <si>
    <t>Bolzen Bo 10-30</t>
  </si>
  <si>
    <t xml:space="preserve">Sperrklinke (mech. Weichenantrieb) </t>
  </si>
  <si>
    <t>Sw 95.0030</t>
  </si>
  <si>
    <t>110 109</t>
  </si>
  <si>
    <t>Sperrklinkenachse</t>
  </si>
  <si>
    <t>Sw 95.0031</t>
  </si>
  <si>
    <t>110 107</t>
  </si>
  <si>
    <t>Bolzen Bo 10-37</t>
  </si>
  <si>
    <t>Federgabel (mech Weichenantrieb)</t>
  </si>
  <si>
    <t>Sw 95.0032</t>
  </si>
  <si>
    <t>110 108</t>
  </si>
  <si>
    <t>Seilrollenzapfen</t>
  </si>
  <si>
    <t>Sw 95.0033</t>
  </si>
  <si>
    <t>110 110</t>
  </si>
  <si>
    <t>Bolzen Bo 1</t>
  </si>
  <si>
    <t>Sw 95.0034</t>
  </si>
  <si>
    <t>Bolzen Bo 24-85</t>
  </si>
  <si>
    <t>Stellstange (Sonderteil)</t>
  </si>
  <si>
    <t>Sw 95.0035</t>
  </si>
  <si>
    <t>1513724</t>
  </si>
  <si>
    <t>Gewindestift 10-28</t>
  </si>
  <si>
    <t>Sw 95.0036</t>
  </si>
  <si>
    <t>220 320</t>
  </si>
  <si>
    <t>Bolzen Bo 24-80</t>
  </si>
  <si>
    <t>Gabel G 30-1</t>
  </si>
  <si>
    <t>Sw 95.0037</t>
  </si>
  <si>
    <t>Bolzen, Riegelanschluss 24x78</t>
  </si>
  <si>
    <t>(Rundkopfbolzen)</t>
  </si>
  <si>
    <t>044 047</t>
  </si>
  <si>
    <t>Bolzen, Riegelanschluss 24x65</t>
  </si>
  <si>
    <t>044 048</t>
  </si>
  <si>
    <t>Bolzen Bo 24-68F</t>
  </si>
  <si>
    <t>Flacher Kopf (WVS an WH ohne Ausfräsung)</t>
  </si>
  <si>
    <t>Sw 95.0038</t>
  </si>
  <si>
    <t>Bolzen Bo 24-/15-73</t>
  </si>
  <si>
    <t>Sw 95.0039</t>
  </si>
  <si>
    <t>Einspannbuchse EG 24/30x29,5</t>
  </si>
  <si>
    <t xml:space="preserve">Zugstangenhebel </t>
  </si>
  <si>
    <t>Sw 95.0040</t>
  </si>
  <si>
    <t>559 080</t>
  </si>
  <si>
    <t>Bolzen Bo 24-73-1</t>
  </si>
  <si>
    <t>Sw 95.0041</t>
  </si>
  <si>
    <t>Bolzen Bo 24-83-1</t>
  </si>
  <si>
    <t>Sw 95.0042</t>
  </si>
  <si>
    <t>Einschweißbolzen Bo 16-30</t>
  </si>
  <si>
    <t>Lagerplatte für ELP in Gleismitte</t>
  </si>
  <si>
    <t>Sw 95.0043</t>
  </si>
  <si>
    <t>Buchse Bu 16x19</t>
  </si>
  <si>
    <t>Federausgleich</t>
  </si>
  <si>
    <t>Sw 95.0100</t>
  </si>
  <si>
    <t>110 009</t>
  </si>
  <si>
    <t>Haltestift</t>
  </si>
  <si>
    <t>Sw 95.0101</t>
  </si>
  <si>
    <t>014 017</t>
  </si>
  <si>
    <t>Bolzen Bo 8-25</t>
  </si>
  <si>
    <t>Sw 95.0102</t>
  </si>
  <si>
    <t>401 004</t>
  </si>
  <si>
    <t xml:space="preserve">Bolzen </t>
  </si>
  <si>
    <t>Sw 95.0150</t>
  </si>
  <si>
    <t>046 155</t>
  </si>
  <si>
    <t>1513699</t>
  </si>
  <si>
    <t>Sw 95.0200</t>
  </si>
  <si>
    <t>220 315</t>
  </si>
  <si>
    <t>Stützspindel-1 Fw</t>
  </si>
  <si>
    <t>H= 250, Feste Fahrbahn 300w</t>
  </si>
  <si>
    <t>Sw 95.0201</t>
  </si>
  <si>
    <t>7326 073</t>
  </si>
  <si>
    <t>Stützspindel-2 Fw</t>
  </si>
  <si>
    <t>H= 170, Feste Fahrbahn 300w</t>
  </si>
  <si>
    <t>7326 074</t>
  </si>
  <si>
    <t>Stützspindel-3 Fw</t>
  </si>
  <si>
    <t>H= 350, Zungenprüfkontakt/Tunnel VS</t>
  </si>
  <si>
    <t>Schwellenschraube M20x77 kpl.</t>
  </si>
  <si>
    <t xml:space="preserve">Befestigung Schwellenlagereisen LSw/KS </t>
  </si>
  <si>
    <t>Sw 95.0500</t>
  </si>
  <si>
    <t>7310 640</t>
  </si>
  <si>
    <t>Schwellenschraube M20x86 kpl.</t>
  </si>
  <si>
    <t>Sw 95.0501</t>
  </si>
  <si>
    <t>408 100</t>
  </si>
  <si>
    <t>Vierkantschraube VK 100 kpl.</t>
  </si>
  <si>
    <t>Sw 95.0502</t>
  </si>
  <si>
    <t>220 226</t>
  </si>
  <si>
    <t>Vierkantschraube VK 100</t>
  </si>
  <si>
    <t>220 227</t>
  </si>
  <si>
    <t>Vierkantschraube VK 100-1 kpl.</t>
  </si>
  <si>
    <t>220 228</t>
  </si>
  <si>
    <t>Vierkantschraube VK 100-1</t>
  </si>
  <si>
    <t>220 229</t>
  </si>
  <si>
    <t>Vierkantschraube VK 120 kpl.</t>
  </si>
  <si>
    <t>220 224</t>
  </si>
  <si>
    <t xml:space="preserve">Vierkantschraube VK 120 </t>
  </si>
  <si>
    <t>220 225</t>
  </si>
  <si>
    <t>Vierkantschraube VK 140 kpl.</t>
  </si>
  <si>
    <t>220 222</t>
  </si>
  <si>
    <t>Vierkantschraube VK 140</t>
  </si>
  <si>
    <t>220 223</t>
  </si>
  <si>
    <t>Federspannschraube</t>
  </si>
  <si>
    <t>Winkelhebeltrieb (mech. Weichenantrieb)</t>
  </si>
  <si>
    <t>Sw 95.0503</t>
  </si>
  <si>
    <t>110 014</t>
  </si>
  <si>
    <t>1554059</t>
  </si>
  <si>
    <t>Befestigungsschraube GS-Schloss ablieg</t>
  </si>
  <si>
    <t>anklemmbare GS abliegend verschlossen</t>
  </si>
  <si>
    <t>Sw 95.0504</t>
  </si>
  <si>
    <t>220 308</t>
  </si>
  <si>
    <t>1554106</t>
  </si>
  <si>
    <t>Befestigungsschraube Gleissperre ablieg</t>
  </si>
  <si>
    <t>Sw 95.0505</t>
  </si>
  <si>
    <t>220 321</t>
  </si>
  <si>
    <t>Befestigungsschraube Gleissperre auflieg</t>
  </si>
  <si>
    <t>anklemmbare GS aufliegend verschlossen</t>
  </si>
  <si>
    <t>Sw 95.0506</t>
  </si>
  <si>
    <t>224 155</t>
  </si>
  <si>
    <t>S 224.04</t>
  </si>
  <si>
    <t>Sechskantschraube M12x35 mit Spitze</t>
  </si>
  <si>
    <t>Rollenlagerung (mech. Weichenantrieb)</t>
  </si>
  <si>
    <t>Sw 95.0507</t>
  </si>
  <si>
    <t>014 133</t>
  </si>
  <si>
    <t xml:space="preserve">Senkschraube M12x45 </t>
  </si>
  <si>
    <t>Sw 95.0508</t>
  </si>
  <si>
    <t>046 075</t>
  </si>
  <si>
    <t>Senkschraube M12x50 mit Nase</t>
  </si>
  <si>
    <t>Sw 95.0509</t>
  </si>
  <si>
    <t>046 076</t>
  </si>
  <si>
    <t>Sechskantmutter Mu 41-30</t>
  </si>
  <si>
    <t xml:space="preserve">Winkelhebel mit Federausgleich </t>
  </si>
  <si>
    <t>Sw 95.0600</t>
  </si>
  <si>
    <t>Kuppelplatte Kup 1</t>
  </si>
  <si>
    <t>EKW 54-190-1:9b</t>
  </si>
  <si>
    <t>Sw 96.0001</t>
  </si>
  <si>
    <t>7310 083</t>
  </si>
  <si>
    <t>S 7310.17</t>
  </si>
  <si>
    <t>Kuppelplatte Kup 2</t>
  </si>
  <si>
    <t>7310 084</t>
  </si>
  <si>
    <t>Kuppelplatte Kup 3</t>
  </si>
  <si>
    <t>EKW 54-190-1:9/1:12b</t>
  </si>
  <si>
    <t>7310 085</t>
  </si>
  <si>
    <t>Kuppelplatte Kup 4</t>
  </si>
  <si>
    <t>7310 086</t>
  </si>
  <si>
    <t>Kuppelplatte Kup 5</t>
  </si>
  <si>
    <t>EBKW 54-500,860/oo-1:9b</t>
  </si>
  <si>
    <t>7310 087</t>
  </si>
  <si>
    <t>Kuppelplatte Kup 6</t>
  </si>
  <si>
    <t>7310 088</t>
  </si>
  <si>
    <t>Kuppelplatte Kup 7</t>
  </si>
  <si>
    <t>EBKW 54-500,860/oo-1:9/1::11,272b</t>
  </si>
  <si>
    <t>7310 089</t>
  </si>
  <si>
    <t>Kuppelplatte Kup 8</t>
  </si>
  <si>
    <t>7310 090</t>
  </si>
  <si>
    <t>Kuppelplatte Kup 9</t>
  </si>
  <si>
    <t>DKW 54-500-1:9b</t>
  </si>
  <si>
    <t>7310 103</t>
  </si>
  <si>
    <t>Kuppelplatte Kup 10</t>
  </si>
  <si>
    <t>7310 104</t>
  </si>
  <si>
    <t>Kuppelplatte Kup 11</t>
  </si>
  <si>
    <t>DKW 54-500-1:9/1:12b</t>
  </si>
  <si>
    <t>7310 105</t>
  </si>
  <si>
    <t>Kuppelplatte Kup 12</t>
  </si>
  <si>
    <t>7310 106</t>
  </si>
  <si>
    <t>Kuppelplatte Kup 13</t>
  </si>
  <si>
    <t>DKW 54-500-1:9/1:11,027b</t>
  </si>
  <si>
    <t>7310 107</t>
  </si>
  <si>
    <t>Kuppelplatte Kup 14</t>
  </si>
  <si>
    <t>7310 108</t>
  </si>
  <si>
    <t>Kuppelplatte Kup 15</t>
  </si>
  <si>
    <t>DKW 54-500-1:9/1:11,611b</t>
  </si>
  <si>
    <t>7310 109</t>
  </si>
  <si>
    <t>Kuppelplatte Kup 16</t>
  </si>
  <si>
    <t>7310 110</t>
  </si>
  <si>
    <t>Kuppelplatte Kup A</t>
  </si>
  <si>
    <t>Kreuzungsweichen</t>
  </si>
  <si>
    <t>Sw 96.0002</t>
  </si>
  <si>
    <t>113 142</t>
  </si>
  <si>
    <t>S 113.76</t>
  </si>
  <si>
    <t>Kuppelplatte Kup B</t>
  </si>
  <si>
    <t>113 143</t>
  </si>
  <si>
    <t>Kuppelplatte Kup C</t>
  </si>
  <si>
    <t>Kuppelplatte Kup D !So!</t>
  </si>
  <si>
    <t>Kuppelplatte Kup E  !So!</t>
  </si>
  <si>
    <t>Kuppelplatte Kup 31</t>
  </si>
  <si>
    <t>Sw 96.0003</t>
  </si>
  <si>
    <t>Kuppelplatte Kup 32</t>
  </si>
  <si>
    <t>Kuppelplatte Kup 17</t>
  </si>
  <si>
    <t>EKW 54-500-1:9,624b Mannheim W155</t>
  </si>
  <si>
    <t>Sw 96.0004</t>
  </si>
  <si>
    <t>7310 127</t>
  </si>
  <si>
    <t>Kuppelplatte Kup 18</t>
  </si>
  <si>
    <t>7310 128</t>
  </si>
  <si>
    <t>Kuppelplatte Kup 19</t>
  </si>
  <si>
    <t>7310 129</t>
  </si>
  <si>
    <t>Kuppelplatte Kup 20</t>
  </si>
  <si>
    <t>7310 130</t>
  </si>
  <si>
    <t>Kuppelplatte Kup 21</t>
  </si>
  <si>
    <t>EW/EKW 54-500 (ÜG Gleismitte) Plochingen</t>
  </si>
  <si>
    <t>7310 101</t>
  </si>
  <si>
    <t>Kuppelplatte Kup 22</t>
  </si>
  <si>
    <t>7310 102</t>
  </si>
  <si>
    <t>Kuppelplatte Kup 23</t>
  </si>
  <si>
    <t>EIBKW 54-500,860/249,763-1:9 Nbg Hbf 256</t>
  </si>
  <si>
    <t>7310 181</t>
  </si>
  <si>
    <t>Kuppelplatte Kup 24</t>
  </si>
  <si>
    <t>7310 182</t>
  </si>
  <si>
    <t>Kuppelplatte Kup 25</t>
  </si>
  <si>
    <t>EKW 54-500-1:9 Hannover W461/462</t>
  </si>
  <si>
    <t>Kuppelplatte Kup 26</t>
  </si>
  <si>
    <t>Kuppelplatte Kup 27</t>
  </si>
  <si>
    <t>EBKW 54-500,860/oo-1:9 Ulm Hbf W248</t>
  </si>
  <si>
    <t>7310 171</t>
  </si>
  <si>
    <t>Kuppelplatte Kup 28</t>
  </si>
  <si>
    <t>EBKW 54-500,860/oo-1:9 Ulm Hbf W249</t>
  </si>
  <si>
    <t>7310 172</t>
  </si>
  <si>
    <t>Kuppelplatte Kup 29</t>
  </si>
  <si>
    <t>EBKW 54-500,860/oo-1:9b Saarbrücken</t>
  </si>
  <si>
    <t>7310 173</t>
  </si>
  <si>
    <t>Kuppelplatte Kup 30</t>
  </si>
  <si>
    <t>7310 174</t>
  </si>
  <si>
    <t>Kuppelplatte Kup 33</t>
  </si>
  <si>
    <t>Sw 96.0005</t>
  </si>
  <si>
    <t>Kuppelplatte Kup 34</t>
  </si>
  <si>
    <t>Kuppelplatte Kup 35 !So!</t>
  </si>
  <si>
    <t>Sw 96.0006</t>
  </si>
  <si>
    <t>Kuppelplatte Kup 36 !So!</t>
  </si>
  <si>
    <t>Hauben 300 … 930 (Rohteil)</t>
  </si>
  <si>
    <t>Sw 97.0001</t>
  </si>
  <si>
    <t>Haube 420</t>
  </si>
  <si>
    <t>Sw 97.0002</t>
  </si>
  <si>
    <t>7310 502</t>
  </si>
  <si>
    <t>Haube 350-1</t>
  </si>
  <si>
    <t>Gestängeabdeckung, Gleissperre</t>
  </si>
  <si>
    <t>Sw 97.0003</t>
  </si>
  <si>
    <t>7320 111</t>
  </si>
  <si>
    <t>Haube 530-1</t>
  </si>
  <si>
    <t>Gestängeabdeckung, ZPrK  gl. S.</t>
  </si>
  <si>
    <t>Sw 97.0004</t>
  </si>
  <si>
    <t>7310 510</t>
  </si>
  <si>
    <t>Haube 400</t>
  </si>
  <si>
    <t>Abdeckung, HV 73</t>
  </si>
  <si>
    <t>Sw 97.0005</t>
  </si>
  <si>
    <t>410 121</t>
  </si>
  <si>
    <t>Haube 300</t>
  </si>
  <si>
    <t>Sw 97.0006</t>
  </si>
  <si>
    <t>410 151</t>
  </si>
  <si>
    <t>S 410.08</t>
  </si>
  <si>
    <t>Haube 530-2</t>
  </si>
  <si>
    <t>Gestängeabdeckung, Regelanordnung</t>
  </si>
  <si>
    <t>Sw 97.0007</t>
  </si>
  <si>
    <t>7310 486</t>
  </si>
  <si>
    <t>Haube 710</t>
  </si>
  <si>
    <t>Gestängeabdeckung, S-Bahn Hmb.</t>
  </si>
  <si>
    <t>Sw 97.0008</t>
  </si>
  <si>
    <t>7310 490</t>
  </si>
  <si>
    <t>Haube 830</t>
  </si>
  <si>
    <t>Gestängeabdeckung, S-Bahn Bln.</t>
  </si>
  <si>
    <t>Sw 97.0009</t>
  </si>
  <si>
    <t>7310 491</t>
  </si>
  <si>
    <t>Haube 350-2</t>
  </si>
  <si>
    <t>Gestängeabdeckung, verkürzte Lagerung</t>
  </si>
  <si>
    <t>Sw 97.0010</t>
  </si>
  <si>
    <t>7310 449</t>
  </si>
  <si>
    <t>Haube 930</t>
  </si>
  <si>
    <t>Gestängeabdeckung S-Bahn Berlin (w)</t>
  </si>
  <si>
    <t>Sw 97.0011</t>
  </si>
  <si>
    <t>7326 039</t>
  </si>
  <si>
    <t>S 7326.03</t>
  </si>
  <si>
    <t>Abdeckhaube kompl</t>
  </si>
  <si>
    <t>Schutzkasten für Zungenmittlprüfer</t>
  </si>
  <si>
    <t>Sw 97.0012</t>
  </si>
  <si>
    <t>110 163</t>
  </si>
  <si>
    <t>S 110.06</t>
  </si>
  <si>
    <t>Sw 97.0013</t>
  </si>
  <si>
    <t>Träger A (KS)</t>
  </si>
  <si>
    <t>Gestängeabdeckung, el. WA, ZPrK geg. S.</t>
  </si>
  <si>
    <t>Sw 97.0500</t>
  </si>
  <si>
    <t>7310 487</t>
  </si>
  <si>
    <t>Träger Z-(KS)</t>
  </si>
  <si>
    <t>Sw 97.0501</t>
  </si>
  <si>
    <t>7310 509</t>
  </si>
  <si>
    <t>Träger (VS)</t>
  </si>
  <si>
    <t>Gestängeabdeckung,  ZPrK Verschlussschw.</t>
  </si>
  <si>
    <t>Sw 97.0502</t>
  </si>
  <si>
    <t>7327 041</t>
  </si>
  <si>
    <t>Träger A (w)</t>
  </si>
  <si>
    <t>Sw 97.0503</t>
  </si>
  <si>
    <t>7326 015</t>
  </si>
  <si>
    <t>Träger Z (w)</t>
  </si>
  <si>
    <t>Gestängeabdeckung,  ZPrK gl. S.</t>
  </si>
  <si>
    <t>Sw 97.0504</t>
  </si>
  <si>
    <t>7326 017</t>
  </si>
  <si>
    <t>Träger kpl.</t>
  </si>
  <si>
    <t>Sw 97.0505</t>
  </si>
  <si>
    <t>Träger GSv</t>
  </si>
  <si>
    <t>Gestängeabdeckung, GS vertieft</t>
  </si>
  <si>
    <t>Sw 97.0506</t>
  </si>
  <si>
    <t>Träger v</t>
  </si>
  <si>
    <t>Gestängeabdeckung vertieft</t>
  </si>
  <si>
    <t>Sw 97.0507</t>
  </si>
  <si>
    <t>Träger FF lpl.</t>
  </si>
  <si>
    <t>Gestängeabdeckung, ZPrK geg. S.</t>
  </si>
  <si>
    <t>Sw 97.0508</t>
  </si>
  <si>
    <t>Träger A-1 (w)</t>
  </si>
  <si>
    <t>Gestängeabdeckung, WA verkürzt (w)</t>
  </si>
  <si>
    <t>Sw 97.0510</t>
  </si>
  <si>
    <t>Träger A-1 (KS) !So!</t>
  </si>
  <si>
    <t>Gestängeabdeckung Sw 97.1017</t>
  </si>
  <si>
    <t>Sw 97.0511</t>
  </si>
  <si>
    <t>Träger A-2 (KS) !So!</t>
  </si>
  <si>
    <t>Sw 97.0512</t>
  </si>
  <si>
    <t>Federstecker 3,2 mit Sicherungsseil</t>
  </si>
  <si>
    <t>Sw 97.0550</t>
  </si>
  <si>
    <t>410 019</t>
  </si>
  <si>
    <t>S 410.01</t>
  </si>
  <si>
    <t>Federstecker 4 mit Sicherungsseil</t>
  </si>
  <si>
    <t>Verschlussfachabdeckungen</t>
  </si>
  <si>
    <t>Sw 97.0551</t>
  </si>
  <si>
    <t>410 013</t>
  </si>
  <si>
    <t>Federstecker 5 mit Sicherungsseil</t>
  </si>
  <si>
    <t>Verschlussschwellen</t>
  </si>
  <si>
    <t>Iow 42.0144</t>
  </si>
  <si>
    <t>Sicherheitsklappstecker 4x27</t>
  </si>
  <si>
    <t>Sw 97.0553</t>
  </si>
  <si>
    <t>Sicherheitsklappstecker 4x27 m Drahtseil</t>
  </si>
  <si>
    <t>Sicherheitsklappstecker 5x32</t>
  </si>
  <si>
    <t>Sw 97.0554</t>
  </si>
  <si>
    <t>Sicherheitsklappstecker 5x32 m Drahtseil</t>
  </si>
  <si>
    <t>Befestigungsteile</t>
  </si>
  <si>
    <t>Sw 97.1000</t>
  </si>
  <si>
    <t>Gestängeabdeckung WA-KS 530</t>
  </si>
  <si>
    <t>Weichenantrieb, Regelanordnung</t>
  </si>
  <si>
    <t>7310 485</t>
  </si>
  <si>
    <t>Gestängeabdeckung WA-KS 710</t>
  </si>
  <si>
    <t>Weichenantrieb, S-Bahn Hmb</t>
  </si>
  <si>
    <t>7310 482</t>
  </si>
  <si>
    <t>Gestängeabdeckung WA-KS 830</t>
  </si>
  <si>
    <t>Weichenantrieb, S-Bahn Bln</t>
  </si>
  <si>
    <t>7310 483</t>
  </si>
  <si>
    <t>Gestängeabdeckung WA-KS 350</t>
  </si>
  <si>
    <t>Weichenantrieb, verkürzte Lagerung</t>
  </si>
  <si>
    <t>7310 448</t>
  </si>
  <si>
    <t>Gestängeabdeckung ZP-KS 530</t>
  </si>
  <si>
    <t>Zungenprüfer über dem Gestänge</t>
  </si>
  <si>
    <t>Sw 97.1001</t>
  </si>
  <si>
    <t>7310 508</t>
  </si>
  <si>
    <t>Gestängeabdeckung ZP-KS 420-1</t>
  </si>
  <si>
    <t>Zungenprüfer über dem Gestänge, beengt</t>
  </si>
  <si>
    <t>7310 405</t>
  </si>
  <si>
    <t>Gestängeabdeckung ZP-KS 420</t>
  </si>
  <si>
    <t>Zungenprüfer ggü. Gestänge, Regel-AO</t>
  </si>
  <si>
    <t>Sw 97.1002</t>
  </si>
  <si>
    <t>7310 501</t>
  </si>
  <si>
    <t>Gestängeabdeckung ZP-VS 420</t>
  </si>
  <si>
    <t>Sw 97.1003</t>
  </si>
  <si>
    <t>7327 040</t>
  </si>
  <si>
    <t>Gestängeabdeckung WA-w 530</t>
  </si>
  <si>
    <t>Regelanordnung</t>
  </si>
  <si>
    <t>Sw 97.1005</t>
  </si>
  <si>
    <t>7326 013</t>
  </si>
  <si>
    <t xml:space="preserve">Gestängeabdeckung WA-w 930 </t>
  </si>
  <si>
    <t>S-Bahn Bln</t>
  </si>
  <si>
    <t>7326 019</t>
  </si>
  <si>
    <t>Gestängeabdeckung ZP-w 420</t>
  </si>
  <si>
    <t>Zungenprüfer gegenüber dem Gestänge</t>
  </si>
  <si>
    <t>7326 014</t>
  </si>
  <si>
    <t>Gestängeabdeckung ZP-w 530</t>
  </si>
  <si>
    <t>Sw 97.1006</t>
  </si>
  <si>
    <t>7326 016</t>
  </si>
  <si>
    <t>Gestängeabdeckung EH-fb gS, komplett-w</t>
  </si>
  <si>
    <t>EH 60-6000/3700</t>
  </si>
  <si>
    <t>Sw 97.1007</t>
  </si>
  <si>
    <t>EH 60-7000/6000</t>
  </si>
  <si>
    <t>Sw 97.1008</t>
  </si>
  <si>
    <t>Gestängeabdeckung GS-KS 350</t>
  </si>
  <si>
    <t>Holzschwellen</t>
  </si>
  <si>
    <t>Sw 97.1009</t>
  </si>
  <si>
    <t>Sonderlösung</t>
  </si>
  <si>
    <t>Sw 97.1010</t>
  </si>
  <si>
    <t>Gestängeabdeckung GS (w) tief</t>
  </si>
  <si>
    <t>Gleis (w), GS nah, S-Bahn</t>
  </si>
  <si>
    <t>Sw 97.1011</t>
  </si>
  <si>
    <t>Gleis (w), GS fern, S-Bahn</t>
  </si>
  <si>
    <t>Sw 97.1012</t>
  </si>
  <si>
    <t>Gestängeabdeckung ZP-FF 530-1</t>
  </si>
  <si>
    <t>Sw 97.1013</t>
  </si>
  <si>
    <t>Gestängeabdeckung !So!</t>
  </si>
  <si>
    <t>Sw 97.1014</t>
  </si>
  <si>
    <t>Gestängeabdeckung GS (KS) tief</t>
  </si>
  <si>
    <t>Gleis (KS), GS nah, S-Bahn</t>
  </si>
  <si>
    <t>Sw 97.1015</t>
  </si>
  <si>
    <t>Gestängeabdeckung  WA (w) verkürzt</t>
  </si>
  <si>
    <t>Sw 97.1016</t>
  </si>
  <si>
    <t>Gestängeabdeckung WA-KS 530-1 !So!</t>
  </si>
  <si>
    <t>Sw 97.1017</t>
  </si>
  <si>
    <t>Gestängeabdeckung ELP kpl OSS</t>
  </si>
  <si>
    <t>Sw 97.5001</t>
  </si>
  <si>
    <t>S 7319.62 Bl.4</t>
  </si>
  <si>
    <t>Träger ELP kpl</t>
  </si>
  <si>
    <t>Sw 97.5002</t>
  </si>
  <si>
    <t>S 7319.62 Bl.5</t>
  </si>
  <si>
    <t>Abdeckung Kanal Ih 2000</t>
  </si>
  <si>
    <t>Abdeckung WVS</t>
  </si>
  <si>
    <t>Sw 98.0001</t>
  </si>
  <si>
    <t>004 501</t>
  </si>
  <si>
    <t>004.05</t>
  </si>
  <si>
    <t>Abdeckung Kanal Ih 2600</t>
  </si>
  <si>
    <t>004 502</t>
  </si>
  <si>
    <t>Abdeckung Kanal Ih 3200</t>
  </si>
  <si>
    <t>004 503</t>
  </si>
  <si>
    <t>Abdeckung Kanal Ih 3400</t>
  </si>
  <si>
    <t>Abdeckung WVS, optim. Stellsystem</t>
  </si>
  <si>
    <t>004 503.2</t>
  </si>
  <si>
    <t>S 004.05 WBG</t>
  </si>
  <si>
    <t>Abdeckung Wn-EH</t>
  </si>
  <si>
    <t>Weichensignal an EH-fb</t>
  </si>
  <si>
    <t>Sw 98.0002</t>
  </si>
  <si>
    <t>633 132</t>
  </si>
  <si>
    <t>Abdeckung Kanal mh 2000</t>
  </si>
  <si>
    <t>Abdeckung Mittelgestänge</t>
  </si>
  <si>
    <t>Sw 98.0003</t>
  </si>
  <si>
    <t>004 601</t>
  </si>
  <si>
    <t>S 004.07</t>
  </si>
  <si>
    <t>Abdeckung Kanal mh 2600</t>
  </si>
  <si>
    <t>004 602</t>
  </si>
  <si>
    <t>Abdeckung Kanal mh 3200</t>
  </si>
  <si>
    <t>Schotterabschlussblech VS kpl</t>
  </si>
  <si>
    <t>Sw 98.0100</t>
  </si>
  <si>
    <t>Abschlussblech VS-R</t>
  </si>
  <si>
    <t>Schotterabschlussblech VS</t>
  </si>
  <si>
    <t>Sw 98.0101</t>
  </si>
  <si>
    <t>Abschlussblech VS-L</t>
  </si>
  <si>
    <t>Verbindungsblech VS-1</t>
  </si>
  <si>
    <t>Sw 98.0102</t>
  </si>
  <si>
    <t>Abdeckhaube AH 133R  EVZ</t>
  </si>
  <si>
    <t>A133R</t>
  </si>
  <si>
    <t>Iow 54.0004</t>
  </si>
  <si>
    <t>Abdeckhaube AH 133L  EVZ</t>
  </si>
  <si>
    <t>A133L</t>
  </si>
  <si>
    <t>Abdeckung A 140 EVH</t>
  </si>
  <si>
    <t>Iow 54.0169</t>
  </si>
  <si>
    <t>Halterung Ha-EVH 1</t>
  </si>
  <si>
    <t>Iow 42.0159</t>
  </si>
  <si>
    <t xml:space="preserve">Kuppelstange SKst-L </t>
  </si>
  <si>
    <t>Iow 54.51.2007</t>
  </si>
  <si>
    <t>Schmiervorrichtung ASV2 - EV-L</t>
  </si>
  <si>
    <t>für Einheitsverschlüsse EVZ, EVH</t>
  </si>
  <si>
    <t>Iow 58.0010</t>
  </si>
  <si>
    <t>Schmiervorrichtung ASV2 - EV-R</t>
  </si>
  <si>
    <t>Schmiervorrichtung ASV2 - CKA-L</t>
  </si>
  <si>
    <t>für Klinkenverschlüsse CKA 12, CKA 15</t>
  </si>
  <si>
    <t>Iow 58.0011</t>
  </si>
  <si>
    <t>Schmiervorrichtung ASV2 - CKA-R</t>
  </si>
  <si>
    <t>Schmiervorrichtung ASV2 - EV-VS-L</t>
  </si>
  <si>
    <t>EVZ + Verschlussschwelle</t>
  </si>
  <si>
    <t>Iow 58.0012</t>
  </si>
  <si>
    <t>Schmiervorrichtung ASV2 - EV-VS-R</t>
  </si>
  <si>
    <t>Schmiervorrichtung ASV2 - CKA-VS-L</t>
  </si>
  <si>
    <t>CKA  12 + Verschlussschwelle</t>
  </si>
  <si>
    <t>Iow 58.0013</t>
  </si>
  <si>
    <t>Schmiervorrichtung ASV2 - CKA-VS-R</t>
  </si>
  <si>
    <t>Schmiervorrichtung ASV2 - CKA-Hz-L</t>
  </si>
  <si>
    <t>CKA  15/Spitzenverschluss</t>
  </si>
  <si>
    <t>Iow 58.0014</t>
  </si>
  <si>
    <t>Schmiervorrichtung ASV2 - CKA-Hz-R</t>
  </si>
  <si>
    <t>Schmiervorrichtung ASV2 - EV-DKW-L</t>
  </si>
  <si>
    <t>für Einheitsverschlüsse EVZ</t>
  </si>
  <si>
    <t>Iow 58.0015</t>
  </si>
  <si>
    <t>Schmiervorrichtung ASV2 - EV-DKW-R</t>
  </si>
  <si>
    <t>Schmiervorrichtung ASV2 - CKA-DKW-L</t>
  </si>
  <si>
    <t>für Klinkenverschlüsse CKA 12</t>
  </si>
  <si>
    <t>Iow 58.0016</t>
  </si>
  <si>
    <t>Schmiervorrichtung ASV2 - CKA-DKW-R</t>
  </si>
  <si>
    <t>Schmierstoffgeber permaNova 65 f Weichen</t>
  </si>
  <si>
    <t>Automatische Schmiervorrichtung ASV 2</t>
  </si>
  <si>
    <t>Steuereinheit permaNOVA</t>
  </si>
  <si>
    <t>ASV-Auffüllset_Schwihag</t>
  </si>
  <si>
    <t>Distanzstück f ASV</t>
  </si>
  <si>
    <t>Fa. Schwihag</t>
  </si>
  <si>
    <t>Schraubendreher,Winkel- 6kt SW14 gekürzt</t>
  </si>
  <si>
    <t>Iow 53.0029</t>
  </si>
  <si>
    <t>Verbindungslasche UB DKWs358</t>
  </si>
  <si>
    <t>DKW 49/54-190, c= 358-394</t>
  </si>
  <si>
    <t>CDP*083119</t>
  </si>
  <si>
    <t>Verbindungslasche UB EWm358</t>
  </si>
  <si>
    <t>SpV, c= 358-394</t>
  </si>
  <si>
    <t>Verbindungslasche UB EWs358</t>
  </si>
  <si>
    <t>SpV (VS), c= 358-394</t>
  </si>
  <si>
    <t>Verbindungslasche UB EWs420</t>
  </si>
  <si>
    <t>MV, c = 420-456</t>
  </si>
  <si>
    <t>Verbindungslasche UB EWs460</t>
  </si>
  <si>
    <t>MV, c = 460-496</t>
  </si>
  <si>
    <t>EVZ Training Tool</t>
  </si>
  <si>
    <t>Funktionsmodell</t>
  </si>
  <si>
    <t>CDP*083197</t>
  </si>
  <si>
    <t>EVZ 3D Trainingstool Pro</t>
  </si>
  <si>
    <t>Funktionsmodell Verschluss kpl.</t>
  </si>
  <si>
    <t>CDP*084154</t>
  </si>
  <si>
    <t>EVZ-Werkzeugkoffer-1_Montage</t>
  </si>
  <si>
    <t>CDP*100840505</t>
  </si>
  <si>
    <t>EVZ-Werkzeugkoffer-2_Wartung</t>
  </si>
  <si>
    <t>Wartung und Justage</t>
  </si>
  <si>
    <t>CDP*100840705</t>
  </si>
  <si>
    <t>Seitenangriff EVZ 1 (MV)</t>
  </si>
  <si>
    <t>Iow 51.0041</t>
  </si>
  <si>
    <t>Seitenangriff EVZ 2 (SpV)</t>
  </si>
  <si>
    <t>Dauerverschluss kpl UIC 60</t>
  </si>
  <si>
    <t>für anliegende Zunge (KLV)</t>
  </si>
  <si>
    <t>IOW*50.0014</t>
  </si>
  <si>
    <t>Dauerverschluss kpl f S49 S54 UIC60</t>
  </si>
  <si>
    <t>IOW*50.0020</t>
  </si>
  <si>
    <t>Dauerverschluss UIC60  S54  S49        #</t>
  </si>
  <si>
    <t>IOW*50.0021</t>
  </si>
  <si>
    <t>Dauerverschluss f Weichen S54 m VS</t>
  </si>
  <si>
    <t>für anliegende Zunge (CKA/EVZ)</t>
  </si>
  <si>
    <t>IOW*50.0026</t>
  </si>
  <si>
    <t>Dauerverschluss f Weichen UIC m VS</t>
  </si>
  <si>
    <t>für anliegende Zunge, Verschlussschwelle</t>
  </si>
  <si>
    <t>Sicherung Zunge f SpV</t>
  </si>
  <si>
    <t>für abliegende Zunge, Verschlussschwelle</t>
  </si>
  <si>
    <t>IOW*50.0027</t>
  </si>
  <si>
    <t>Sicherung Zunge f MV / BV</t>
  </si>
  <si>
    <t>Dauerverschluss kpl EBV 54</t>
  </si>
  <si>
    <t>EBV anliegende Zunge</t>
  </si>
  <si>
    <t>IOW*50.0033</t>
  </si>
  <si>
    <t>Dauerverschluss kpl EBV 60</t>
  </si>
  <si>
    <t>Dauerverschluss EBV 60/54 abl Zunge</t>
  </si>
  <si>
    <t>EBV abliegende Zunge</t>
  </si>
  <si>
    <t>IOW*50.0033 BL.2</t>
  </si>
  <si>
    <t>Dauerverschluss kpl S49/S54</t>
  </si>
  <si>
    <t>für anliegende Zunge</t>
  </si>
  <si>
    <t>IOW*54.50.0009</t>
  </si>
  <si>
    <t>Sicherung ablieg.Zu Ausf"A" S49 b still*</t>
  </si>
  <si>
    <t>für abliegende Zunge, KS-Befest.</t>
  </si>
  <si>
    <t>IOW*54.50.0010</t>
  </si>
  <si>
    <t>Sicherung ablieg.Zu Ausf"B" S54, UIC60*</t>
  </si>
  <si>
    <t>Sicherung ablieg.Zu Ausf"C" b stillgele*</t>
  </si>
  <si>
    <t>für abliegende Zunge, Stahlschwelle</t>
  </si>
  <si>
    <t>Sicherung ablieg.Zu Ausf"D" DKW 49(54)-*</t>
  </si>
  <si>
    <t>für abliegende Zunge, DKW 49(54)-190</t>
  </si>
  <si>
    <t>Sicherung abliegender Zungen Ausführ "E"</t>
  </si>
  <si>
    <t>für abliegende Zunge, w-Befest.</t>
  </si>
  <si>
    <t>Sicherung f Dauerverschluss S54/S49</t>
  </si>
  <si>
    <t>zusätzl. an SpV, anliegende Zunge</t>
  </si>
  <si>
    <t>IOW*54.50.0012</t>
  </si>
  <si>
    <t>Sicherung f Dauerverschluss UIC60</t>
  </si>
  <si>
    <t xml:space="preserve">, </t>
  </si>
  <si>
    <t>Benutzerhinweise für das Zeichnungsverzeichnis Sw 00.0001</t>
  </si>
  <si>
    <t>Alle aktuell gültigen Stellsystemanordnungen und Einzelteile werden schrittweise als SW-Zeichnung erstellt. Abgelöste Bauarten werden nicht fortgeführt und verbleiben als S-Zeichnung für die Bestandsdokumentation.</t>
  </si>
  <si>
    <t>Die Grundsätze der Zuordnung der Anordnungs- und Einzelteilzeichnungen sind in den nachfolgenden Übersichtsblättern dargestellt</t>
  </si>
  <si>
    <t>Die Listen der Anordnungs-, Baugruppen- und Einzelteilzeichnungen sind nach Sw-Zeichnungsnummern aufsteigend sortiert.</t>
  </si>
  <si>
    <t>Die Suche einer gültigen Sw-Zeichnung über die korrespondierende  S-Zeichnung  kann über die EXCEL-Filterfunktion erfolgen:</t>
  </si>
  <si>
    <t>1. Spaltenfilter (z.B. alte Regelzeichnung) aktivieren</t>
  </si>
  <si>
    <t>2. Suchwert eingeben</t>
  </si>
  <si>
    <t>3. Bestätigen</t>
  </si>
  <si>
    <t>4. Die Filterung lässt sich aufheben durch erneutes Öffnen des Spaltenfilters und Auswahl "Filter löschen"</t>
  </si>
  <si>
    <t>X</t>
  </si>
  <si>
    <t>. Y  Y</t>
  </si>
  <si>
    <t>Y  Y</t>
  </si>
  <si>
    <t>Sw -  Zeichnungsverzeichnis Weiche</t>
  </si>
  <si>
    <t>Ordnungs-Nr.</t>
  </si>
  <si>
    <t>Zähl-Nr.</t>
  </si>
  <si>
    <t>e</t>
  </si>
  <si>
    <t>elektrisch ferngestellte Weichenanordnungen</t>
  </si>
  <si>
    <t>Schnellläuferweichen</t>
  </si>
  <si>
    <t>mechanisch ferngestellte Weichenanordnungen</t>
  </si>
  <si>
    <t>ortsbedient mit Handstellbock</t>
  </si>
  <si>
    <t>…</t>
  </si>
  <si>
    <t>S-Bahn Berlin/Hamburg</t>
  </si>
  <si>
    <t>Xpr - Schnellläufer</t>
  </si>
  <si>
    <t>Signalanordnung</t>
  </si>
  <si>
    <t>Sichern von Weichen</t>
  </si>
  <si>
    <t>XXpr - Schnellstläufer (ohne Weichenverschluss)</t>
  </si>
  <si>
    <t>Einfache Weichen-Zungenvorrichtung</t>
  </si>
  <si>
    <t>Einfache Weichen-bewegliche Herzstücke</t>
  </si>
  <si>
    <t>Einfache Kreuzungsweichen</t>
  </si>
  <si>
    <t>S-Bahn: Weichen, elektrisch ferngestellt</t>
  </si>
  <si>
    <t>Doppelte Kreuzungsweichen</t>
  </si>
  <si>
    <t>Flachkreuzungen</t>
  </si>
  <si>
    <t>Doppel- /Mehrfachweichen</t>
  </si>
  <si>
    <t>S-Bahn  Berlin</t>
  </si>
  <si>
    <t>Gleissperren</t>
  </si>
  <si>
    <t>Riegelschloss</t>
  </si>
  <si>
    <t>mehrfach gültig / nicht definiert</t>
  </si>
  <si>
    <t>- S 49</t>
  </si>
  <si>
    <t>- S 54</t>
  </si>
  <si>
    <t>Signalanaordnung</t>
  </si>
  <si>
    <t>- UIC 60</t>
  </si>
  <si>
    <t xml:space="preserve">ohne Stellsystemvorgabe </t>
  </si>
  <si>
    <t>elektrisches Stellsystem</t>
  </si>
  <si>
    <t>Schienenbefestigung KS</t>
  </si>
  <si>
    <t>11; 15</t>
  </si>
  <si>
    <t>+Radius DKW 190; 500</t>
  </si>
  <si>
    <t>Schienenbefestigung W</t>
  </si>
  <si>
    <t>mechanisches Stellsystem</t>
  </si>
  <si>
    <t>21; 25</t>
  </si>
  <si>
    <t>Feste Fahrbahn</t>
  </si>
  <si>
    <t>mech. ortsbedient</t>
  </si>
  <si>
    <t>Antriebsseite</t>
  </si>
  <si>
    <t xml:space="preserve">   Weichen</t>
  </si>
  <si>
    <t xml:space="preserve">Radius mehrfach gültig / nicht definiert  </t>
  </si>
  <si>
    <t>gegenüber</t>
  </si>
  <si>
    <t>Radius  190</t>
  </si>
  <si>
    <t>Radius  215</t>
  </si>
  <si>
    <t>hinten</t>
  </si>
  <si>
    <t>Radius  300</t>
  </si>
  <si>
    <t>Radius 500</t>
  </si>
  <si>
    <t>Radius  760</t>
  </si>
  <si>
    <t>Radius  1200</t>
  </si>
  <si>
    <t>Endneigung 1:14 (Kreuzung)</t>
  </si>
  <si>
    <t>einfach</t>
  </si>
  <si>
    <t>Endneigung 1:18,5 (Kreuzung)</t>
  </si>
  <si>
    <t>gekuppelt</t>
  </si>
  <si>
    <t>Radius  2500</t>
  </si>
  <si>
    <t>Radius  6000/3700</t>
  </si>
  <si>
    <t>Antrieb+Auswurf: gleiche Seite (nah)</t>
  </si>
  <si>
    <t>Radius  7000/6000</t>
  </si>
  <si>
    <t>Radius &gt; 7000 …</t>
  </si>
  <si>
    <t>Antrieb+Auswurf: gegenüber (fern)</t>
  </si>
  <si>
    <t>Sonderradien</t>
  </si>
  <si>
    <t>mit/ohne Prüfer (nah)</t>
  </si>
  <si>
    <t>ÜG antriebsseitig (as)</t>
  </si>
  <si>
    <t>(Bild 1: WA rechts / Bild 2: WA links)</t>
  </si>
  <si>
    <t>ÜG gegenüber (gg)</t>
  </si>
  <si>
    <t>doppelt</t>
  </si>
  <si>
    <t>mit ohne Prüfer (fern)</t>
  </si>
  <si>
    <t>an Mittelverschlüssen</t>
  </si>
  <si>
    <t>ÜG Gleismitte</t>
  </si>
  <si>
    <t>mit Riegel, nah</t>
  </si>
  <si>
    <t>mit Riegel, fern</t>
  </si>
  <si>
    <t>Sonderkonstruktionen</t>
  </si>
  <si>
    <t>Bsp.</t>
  </si>
  <si>
    <r>
      <t xml:space="preserve">Sw </t>
    </r>
    <r>
      <rPr>
        <b/>
        <sz val="11"/>
        <color theme="9"/>
        <rFont val="Calibri"/>
        <family val="2"/>
        <scheme val="minor"/>
      </rPr>
      <t>1</t>
    </r>
    <r>
      <rPr>
        <b/>
        <sz val="11"/>
        <color theme="8"/>
        <rFont val="Calibri"/>
        <family val="2"/>
        <scheme val="minor"/>
      </rPr>
      <t>1</t>
    </r>
    <r>
      <rPr>
        <b/>
        <sz val="11"/>
        <color theme="7"/>
        <rFont val="Calibri"/>
        <family val="2"/>
        <scheme val="minor"/>
      </rPr>
      <t>5</t>
    </r>
    <r>
      <rPr>
        <b/>
        <sz val="11"/>
        <color theme="6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>.</t>
    </r>
    <r>
      <rPr>
        <b/>
        <sz val="11"/>
        <color theme="5"/>
        <rFont val="Calibri"/>
        <family val="2"/>
        <scheme val="minor"/>
      </rPr>
      <t>05</t>
    </r>
    <r>
      <rPr>
        <b/>
        <sz val="11"/>
        <color theme="4"/>
        <rFont val="Calibri"/>
        <family val="2"/>
        <scheme val="minor"/>
      </rPr>
      <t xml:space="preserve">01-Bild 1 </t>
    </r>
    <r>
      <rPr>
        <b/>
        <sz val="11"/>
        <color theme="1"/>
        <rFont val="Calibri"/>
        <family val="2"/>
        <scheme val="minor"/>
      </rPr>
      <t xml:space="preserve">    </t>
    </r>
  </si>
  <si>
    <t>elektrisch ferngestellte EW 54-500 gS,  Bild 1 = Weichenantrieb rechts</t>
  </si>
  <si>
    <r>
      <t xml:space="preserve">Sw </t>
    </r>
    <r>
      <rPr>
        <b/>
        <sz val="11"/>
        <color theme="9"/>
        <rFont val="Calibri"/>
        <family val="2"/>
        <scheme val="minor"/>
      </rPr>
      <t>2</t>
    </r>
    <r>
      <rPr>
        <b/>
        <sz val="11"/>
        <color theme="8"/>
        <rFont val="Calibri"/>
        <family val="2"/>
        <scheme val="minor"/>
      </rPr>
      <t>8</t>
    </r>
    <r>
      <rPr>
        <b/>
        <sz val="11"/>
        <color theme="7"/>
        <rFont val="Calibri"/>
        <family val="2"/>
        <scheme val="minor"/>
      </rPr>
      <t>4</t>
    </r>
    <r>
      <rPr>
        <b/>
        <sz val="11"/>
        <color theme="6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>.</t>
    </r>
    <r>
      <rPr>
        <b/>
        <sz val="11"/>
        <color theme="5"/>
        <rFont val="Calibri"/>
        <family val="2"/>
        <scheme val="minor"/>
      </rPr>
      <t>02</t>
    </r>
    <r>
      <rPr>
        <b/>
        <sz val="11"/>
        <color theme="4"/>
        <rFont val="Calibri"/>
        <family val="2"/>
        <scheme val="minor"/>
      </rPr>
      <t>01-Bild 2</t>
    </r>
    <r>
      <rPr>
        <b/>
        <sz val="11"/>
        <color theme="1"/>
        <rFont val="Calibri"/>
        <family val="2"/>
        <scheme val="minor"/>
      </rPr>
      <t/>
    </r>
  </si>
  <si>
    <t>mechanisch ferngestellte doppelte Gleissperre in Weichen EW 49-190/300 (Antrieb und Entgleisungsrichtung auf gleicher Seite), Bild 2 = Antrieb links</t>
  </si>
  <si>
    <t xml:space="preserve">. Y </t>
  </si>
  <si>
    <t>Y Y  Y</t>
  </si>
  <si>
    <t>Zählnummer 
(3-stellig XX__)</t>
  </si>
  <si>
    <t>Lagerung Weichenantrieb</t>
  </si>
  <si>
    <t>Lagerung Zungenprüfkontakt</t>
  </si>
  <si>
    <t>Lagerung Winkelhebel</t>
  </si>
  <si>
    <t>Lagerung Stangenführung</t>
  </si>
  <si>
    <t>Lagerung Weichensignal</t>
  </si>
  <si>
    <r>
      <t xml:space="preserve">Sw </t>
    </r>
    <r>
      <rPr>
        <b/>
        <sz val="11"/>
        <color theme="9"/>
        <rFont val="Calibri"/>
        <family val="2"/>
        <scheme val="minor"/>
      </rPr>
      <t>1</t>
    </r>
    <r>
      <rPr>
        <b/>
        <sz val="11"/>
        <color theme="8"/>
        <rFont val="Calibri"/>
        <family val="2"/>
        <scheme val="minor"/>
      </rPr>
      <t>3</t>
    </r>
    <r>
      <rPr>
        <b/>
        <sz val="11"/>
        <rFont val="Calibri"/>
        <family val="2"/>
        <scheme val="minor"/>
      </rPr>
      <t>.</t>
    </r>
    <r>
      <rPr>
        <b/>
        <sz val="11"/>
        <color rgb="FF7030A0"/>
        <rFont val="Calibri"/>
        <family val="2"/>
        <scheme val="minor"/>
      </rPr>
      <t>2</t>
    </r>
    <r>
      <rPr>
        <b/>
        <sz val="11"/>
        <color theme="5"/>
        <rFont val="Calibri"/>
        <family val="2"/>
        <scheme val="minor"/>
      </rPr>
      <t>001</t>
    </r>
  </si>
  <si>
    <t>elektrisch gestellt, Verschlussschwelle, Winkelhebellagerung</t>
  </si>
  <si>
    <t>Nummer</t>
  </si>
  <si>
    <t>Inhalt</t>
  </si>
  <si>
    <t>MaNaVe (Entwurf-Ho 240717)</t>
  </si>
  <si>
    <t>Montage der Baugruppen</t>
  </si>
  <si>
    <t>KS Lagerung elektr. Weichenantrieb</t>
  </si>
  <si>
    <t>KS Lagerung mech. Weichenantrieb</t>
  </si>
  <si>
    <t>KS Lagerung Zungenprüfkontakt</t>
  </si>
  <si>
    <t>KS Lagerung Winkelhebel</t>
  </si>
  <si>
    <t>KS Lagerung Stangenführung</t>
  </si>
  <si>
    <t>KS Lagerung Riegel</t>
  </si>
  <si>
    <t>KS Lagerung Riegelschloss</t>
  </si>
  <si>
    <t>W Lagerung elektr. Weichenantrieb</t>
  </si>
  <si>
    <t>W Lagerung mech. Weichenantrieb</t>
  </si>
  <si>
    <t>W Lagerung Zungenprüfkontakt</t>
  </si>
  <si>
    <t>W Lagerung Winkelhebel</t>
  </si>
  <si>
    <t>W Lagerung Stangenführung</t>
  </si>
  <si>
    <t>W Lagerung Riegel</t>
  </si>
  <si>
    <t>W Lagerung Riegelschloss</t>
  </si>
  <si>
    <t>VS Lagerung elektr. Weichenantrieb</t>
  </si>
  <si>
    <t>VS Lagerung mech. Weichenantrieb</t>
  </si>
  <si>
    <t>VS Lagerung Zungenprüfkontakt</t>
  </si>
  <si>
    <t>VS Lagerung Winkelhebel</t>
  </si>
  <si>
    <t>VS Lagerung Riegel</t>
  </si>
  <si>
    <t>VS Lagerung Riegelschloss</t>
  </si>
  <si>
    <t>Komponenten und Einzelteilzeichnungen</t>
  </si>
  <si>
    <t>Lehren und Schablonen</t>
  </si>
  <si>
    <t>mech. Weichenantriebe</t>
  </si>
  <si>
    <t>mech. Zungenprüfer</t>
  </si>
  <si>
    <t>mech. Riegel</t>
  </si>
  <si>
    <t>el. Weichenantriebe</t>
  </si>
  <si>
    <t>Zungenprüfkontakte</t>
  </si>
  <si>
    <t>el. Komponenten (Kabelverteiler, Weichenschalteinrichtungen)</t>
  </si>
  <si>
    <t>Schwellenlagereisen</t>
  </si>
  <si>
    <t>Lagereisen</t>
  </si>
  <si>
    <t>Stellstangen</t>
  </si>
  <si>
    <t>Prüferstangen</t>
  </si>
  <si>
    <t>WH-Anschlusstangen</t>
  </si>
  <si>
    <t>WH-Verbindungsstangen</t>
  </si>
  <si>
    <t>Bockstangen</t>
  </si>
  <si>
    <t>Kuppelstangen</t>
  </si>
  <si>
    <t>Weichensignale</t>
  </si>
  <si>
    <t>Seitenangriffe</t>
  </si>
  <si>
    <t>Gabeln, Ösen, Kreuzgelenke, Längeneinstellung, Isolierung</t>
  </si>
  <si>
    <t>Lagerböcke</t>
  </si>
  <si>
    <t>Bleche, Deckplatten</t>
  </si>
  <si>
    <t>Kunststoffteile (Isolierteile, Buchsen ….)</t>
  </si>
  <si>
    <t>Kleinteile, metallisch (Bolzen, Stifte, Schrauben, Buchsen …)</t>
  </si>
  <si>
    <t>Kuppelplatten</t>
  </si>
  <si>
    <t>Abdeckungen /Gestängeabdeckung</t>
  </si>
  <si>
    <t>Kanal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</si>
</sst>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"/>
    <numFmt numFmtId="165" formatCode="dd/mm/yy;@"/>
    <numFmt numFmtId="166" formatCode="00000000"/>
    <numFmt numFmtId="167" formatCode="0000"/>
  </numFmts>
  <fonts count="5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trike/>
      <sz val="11"/>
      <name val="Calibri"/>
      <family val="2"/>
      <scheme val="minor"/>
    </font>
    <font>
      <sz val="11"/>
      <color rgb="FF002060"/>
      <name val="Calibri"/>
      <family val="2"/>
      <scheme val="minor"/>
    </font>
    <font>
      <strike/>
      <sz val="11"/>
      <color theme="0" tint="-0.34998626667073579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1"/>
      <color rgb="FF00B050"/>
      <name val="Calibri"/>
      <family val="2"/>
    </font>
    <font>
      <b/>
      <sz val="11"/>
      <color theme="0" tint="-0.249977111117893"/>
      <name val="Calibri"/>
      <family val="2"/>
    </font>
    <font>
      <i/>
      <sz val="11"/>
      <color theme="0" tint="-0.34998626667073579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Segoe UI"/>
      <family val="2"/>
    </font>
    <font>
      <sz val="11"/>
      <color rgb="FF00B0F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sz val="11"/>
      <color rgb="FF00B050"/>
      <name val="Calibri"/>
      <family val="2"/>
    </font>
    <font>
      <sz val="11"/>
      <name val="Calibri"/>
      <family val="2"/>
    </font>
    <font>
      <sz val="11"/>
      <color theme="0" tint="-0.34998626667073579"/>
      <name val="Calibri"/>
      <family val="2"/>
    </font>
    <font>
      <sz val="11"/>
      <color theme="3" tint="0.39997558519241921"/>
      <name val="Calibri"/>
      <family val="2"/>
      <scheme val="minor"/>
    </font>
    <font>
      <sz val="11"/>
      <color rgb="FFFF0000"/>
      <name val="Calibri"/>
      <family val="2"/>
    </font>
    <font>
      <sz val="11"/>
      <color rgb="FF0070C0"/>
      <name val="Calibri"/>
      <family val="2"/>
      <scheme val="minor"/>
    </font>
    <font>
      <strike/>
      <sz val="11"/>
      <color theme="0" tint="-0.249977111117893"/>
      <name val="Calibri"/>
      <family val="2"/>
      <scheme val="minor"/>
    </font>
    <font>
      <i/>
      <sz val="11"/>
      <name val="Calibri"/>
      <family val="2"/>
      <scheme val="minor"/>
    </font>
    <font>
      <b/>
      <sz val="9"/>
      <color indexed="81"/>
      <name val="Segoe UI"/>
      <family val="2"/>
    </font>
    <font>
      <b/>
      <u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DB Office"/>
      <family val="2"/>
    </font>
    <font>
      <b/>
      <sz val="11"/>
      <color rgb="FF0070C0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11"/>
      <color theme="6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rgb="FF7030A0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4" fillId="0" borderId="0"/>
  </cellStyleXfs>
  <cellXfs count="415">
    <xf numFmtId="0" fontId="0" fillId="0" borderId="0" xfId="0"/>
    <xf numFmtId="0" fontId="3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4" fillId="2" borderId="1" xfId="0" applyFont="1" applyFill="1" applyBorder="1" applyAlignment="1">
      <alignment vertical="top"/>
    </xf>
    <xf numFmtId="0" fontId="4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left" vertical="top"/>
    </xf>
    <xf numFmtId="164" fontId="4" fillId="2" borderId="0" xfId="0" applyNumberFormat="1" applyFont="1" applyFill="1" applyAlignment="1">
      <alignment horizontal="center" vertical="top"/>
    </xf>
    <xf numFmtId="0" fontId="4" fillId="2" borderId="0" xfId="0" applyFont="1" applyFill="1" applyAlignment="1">
      <alignment horizontal="left" vertical="top"/>
    </xf>
    <xf numFmtId="0" fontId="4" fillId="3" borderId="0" xfId="0" applyFont="1" applyFill="1" applyAlignment="1">
      <alignment vertical="top"/>
    </xf>
    <xf numFmtId="0" fontId="6" fillId="3" borderId="0" xfId="0" applyFont="1" applyFill="1" applyAlignment="1">
      <alignment horizontal="center" vertical="top"/>
    </xf>
    <xf numFmtId="0" fontId="6" fillId="0" borderId="0" xfId="0" applyFont="1" applyAlignment="1">
      <alignment vertical="top"/>
    </xf>
    <xf numFmtId="0" fontId="6" fillId="4" borderId="0" xfId="0" applyFont="1" applyFill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0" fillId="0" borderId="0" xfId="0" applyAlignment="1">
      <alignment vertical="top"/>
    </xf>
    <xf numFmtId="0" fontId="8" fillId="2" borderId="0" xfId="0" applyFont="1" applyFill="1" applyAlignment="1">
      <alignment horizontal="left" vertical="top"/>
    </xf>
    <xf numFmtId="0" fontId="8" fillId="2" borderId="0" xfId="0" applyFont="1" applyFill="1" applyAlignment="1">
      <alignment horizontal="left" vertical="top" wrapText="1"/>
    </xf>
    <xf numFmtId="0" fontId="7" fillId="2" borderId="2" xfId="0" applyFont="1" applyFill="1" applyBorder="1" applyAlignment="1">
      <alignment horizontal="left" vertical="top" textRotation="90"/>
    </xf>
    <xf numFmtId="0" fontId="7" fillId="2" borderId="3" xfId="0" applyFont="1" applyFill="1" applyBorder="1" applyAlignment="1">
      <alignment horizontal="center" vertical="top" textRotation="90"/>
    </xf>
    <xf numFmtId="164" fontId="7" fillId="2" borderId="3" xfId="0" applyNumberFormat="1" applyFont="1" applyFill="1" applyBorder="1" applyAlignment="1">
      <alignment horizontal="center" vertical="top" textRotation="90"/>
    </xf>
    <xf numFmtId="0" fontId="8" fillId="3" borderId="0" xfId="0" applyFont="1" applyFill="1" applyAlignment="1">
      <alignment horizontal="left" vertical="top" wrapText="1"/>
    </xf>
    <xf numFmtId="0" fontId="7" fillId="3" borderId="0" xfId="0" applyFont="1" applyFill="1" applyAlignment="1">
      <alignment horizontal="center" vertical="top"/>
    </xf>
    <xf numFmtId="0" fontId="7" fillId="0" borderId="0" xfId="0" applyFont="1" applyAlignment="1">
      <alignment horizontal="left" vertical="top"/>
    </xf>
    <xf numFmtId="0" fontId="7" fillId="4" borderId="0" xfId="0" applyFont="1" applyFill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0" xfId="0" applyFont="1"/>
    <xf numFmtId="0" fontId="7" fillId="0" borderId="0" xfId="0" applyFont="1" applyAlignment="1">
      <alignment horizontal="center"/>
    </xf>
    <xf numFmtId="164" fontId="7" fillId="0" borderId="0" xfId="0" quotePrefix="1" applyNumberFormat="1" applyFont="1" applyAlignment="1">
      <alignment horizontal="center"/>
    </xf>
    <xf numFmtId="0" fontId="7" fillId="0" borderId="0" xfId="0" applyFont="1" applyAlignment="1">
      <alignment horizontal="left"/>
    </xf>
    <xf numFmtId="164" fontId="7" fillId="0" borderId="0" xfId="0" applyNumberFormat="1" applyFont="1" applyAlignment="1">
      <alignment horizontal="center"/>
    </xf>
    <xf numFmtId="14" fontId="7" fillId="0" borderId="0" xfId="0" applyNumberFormat="1" applyFont="1" applyAlignment="1">
      <alignment horizontal="left"/>
    </xf>
    <xf numFmtId="0" fontId="7" fillId="3" borderId="0" xfId="0" applyFont="1" applyFill="1"/>
    <xf numFmtId="0" fontId="7" fillId="3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164" fontId="9" fillId="0" borderId="0" xfId="0" quotePrefix="1" applyNumberFormat="1" applyFont="1" applyAlignment="1">
      <alignment horizontal="center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quotePrefix="1" applyNumberFormat="1" applyFont="1" applyAlignment="1">
      <alignment horizontal="center"/>
    </xf>
    <xf numFmtId="0" fontId="10" fillId="0" borderId="0" xfId="0" applyFont="1"/>
    <xf numFmtId="0" fontId="7" fillId="0" borderId="0" xfId="0" quotePrefix="1" applyFont="1" applyAlignment="1">
      <alignment horizontal="center"/>
    </xf>
    <xf numFmtId="0" fontId="9" fillId="0" borderId="0" xfId="0" quotePrefix="1" applyFont="1" applyAlignment="1">
      <alignment horizontal="center"/>
    </xf>
    <xf numFmtId="0" fontId="1" fillId="0" borderId="0" xfId="0" quotePrefix="1" applyFont="1" applyAlignment="1">
      <alignment horizontal="center"/>
    </xf>
    <xf numFmtId="0" fontId="0" fillId="0" borderId="0" xfId="0" applyAlignment="1">
      <alignment horizontal="left"/>
    </xf>
    <xf numFmtId="14" fontId="9" fillId="0" borderId="0" xfId="0" applyNumberFormat="1" applyFont="1" applyAlignment="1">
      <alignment horizontal="left"/>
    </xf>
    <xf numFmtId="0" fontId="9" fillId="3" borderId="0" xfId="0" applyFont="1" applyFill="1"/>
    <xf numFmtId="0" fontId="9" fillId="3" borderId="0" xfId="0" applyFont="1" applyFill="1" applyAlignment="1">
      <alignment horizontal="center"/>
    </xf>
    <xf numFmtId="14" fontId="1" fillId="0" borderId="0" xfId="0" applyNumberFormat="1" applyFont="1" applyAlignment="1">
      <alignment horizontal="left"/>
    </xf>
    <xf numFmtId="0" fontId="7" fillId="0" borderId="0" xfId="0" applyFont="1" applyAlignment="1">
      <alignment wrapText="1"/>
    </xf>
    <xf numFmtId="0" fontId="10" fillId="4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20" fontId="7" fillId="0" borderId="0" xfId="0" applyNumberFormat="1" applyFont="1" applyAlignment="1">
      <alignment horizontal="center"/>
    </xf>
    <xf numFmtId="20" fontId="7" fillId="0" borderId="0" xfId="0" quotePrefix="1" applyNumberFormat="1" applyFont="1" applyAlignment="1">
      <alignment horizontal="center"/>
    </xf>
    <xf numFmtId="47" fontId="7" fillId="0" borderId="0" xfId="0" quotePrefix="1" applyNumberFormat="1" applyFont="1" applyAlignment="1">
      <alignment horizontal="center"/>
    </xf>
    <xf numFmtId="0" fontId="7" fillId="3" borderId="0" xfId="0" quotePrefix="1" applyFont="1" applyFill="1" applyAlignment="1">
      <alignment horizontal="center"/>
    </xf>
    <xf numFmtId="3" fontId="7" fillId="0" borderId="0" xfId="0" quotePrefix="1" applyNumberFormat="1" applyFont="1"/>
    <xf numFmtId="3" fontId="7" fillId="4" borderId="0" xfId="0" quotePrefix="1" applyNumberFormat="1" applyFont="1" applyFill="1" applyAlignment="1">
      <alignment horizontal="center"/>
    </xf>
    <xf numFmtId="0" fontId="7" fillId="0" borderId="0" xfId="0" quotePrefix="1" applyFont="1"/>
    <xf numFmtId="0" fontId="11" fillId="0" borderId="0" xfId="0" applyFont="1"/>
    <xf numFmtId="0" fontId="11" fillId="0" borderId="0" xfId="0" applyFont="1" applyAlignment="1">
      <alignment horizontal="center"/>
    </xf>
    <xf numFmtId="0" fontId="12" fillId="3" borderId="0" xfId="0" applyFont="1" applyFill="1"/>
    <xf numFmtId="0" fontId="13" fillId="0" borderId="0" xfId="0" applyFont="1"/>
    <xf numFmtId="0" fontId="13" fillId="0" borderId="0" xfId="0" applyFont="1" applyAlignment="1">
      <alignment horizontal="center"/>
    </xf>
    <xf numFmtId="164" fontId="13" fillId="0" borderId="0" xfId="0" quotePrefix="1" applyNumberFormat="1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wrapText="1"/>
    </xf>
    <xf numFmtId="164" fontId="7" fillId="3" borderId="0" xfId="0" applyNumberFormat="1" applyFont="1" applyFill="1"/>
    <xf numFmtId="0" fontId="14" fillId="0" borderId="0" xfId="0" applyFont="1"/>
    <xf numFmtId="0" fontId="12" fillId="0" borderId="0" xfId="0" applyFont="1"/>
    <xf numFmtId="0" fontId="10" fillId="3" borderId="0" xfId="0" applyFont="1" applyFill="1"/>
    <xf numFmtId="0" fontId="10" fillId="3" borderId="0" xfId="0" applyFont="1" applyFill="1" applyAlignment="1">
      <alignment horizontal="center"/>
    </xf>
    <xf numFmtId="14" fontId="10" fillId="0" borderId="0" xfId="0" applyNumberFormat="1" applyFont="1" applyAlignment="1">
      <alignment horizontal="left"/>
    </xf>
    <xf numFmtId="0" fontId="9" fillId="4" borderId="0" xfId="0" applyFont="1" applyFill="1" applyAlignment="1">
      <alignment horizontal="center"/>
    </xf>
    <xf numFmtId="0" fontId="2" fillId="0" borderId="0" xfId="0" applyFont="1" applyAlignment="1">
      <alignment vertical="top" wrapText="1"/>
    </xf>
    <xf numFmtId="0" fontId="15" fillId="0" borderId="0" xfId="0" applyFont="1" applyAlignment="1">
      <alignment horizontal="right" vertical="top" wrapText="1"/>
    </xf>
    <xf numFmtId="0" fontId="0" fillId="0" borderId="0" xfId="0" applyAlignment="1">
      <alignment vertical="top" wrapText="1"/>
    </xf>
    <xf numFmtId="0" fontId="16" fillId="0" borderId="0" xfId="0" applyFont="1" applyAlignment="1">
      <alignment horizontal="right" vertical="top" wrapText="1"/>
    </xf>
    <xf numFmtId="0" fontId="1" fillId="0" borderId="0" xfId="0" applyFont="1" applyAlignment="1">
      <alignment vertical="top" wrapText="1"/>
    </xf>
    <xf numFmtId="0" fontId="17" fillId="0" borderId="0" xfId="0" applyFont="1" applyAlignment="1">
      <alignment horizontal="right" vertical="top" wrapText="1"/>
    </xf>
    <xf numFmtId="0" fontId="9" fillId="0" borderId="0" xfId="0" applyFont="1" applyAlignment="1">
      <alignment vertical="top" wrapText="1"/>
    </xf>
    <xf numFmtId="0" fontId="18" fillId="0" borderId="0" xfId="0" applyFont="1" applyAlignment="1">
      <alignment horizontal="right" vertical="top" wrapText="1"/>
    </xf>
    <xf numFmtId="0" fontId="10" fillId="0" borderId="0" xfId="0" applyFont="1" applyAlignment="1">
      <alignment vertical="top" wrapText="1"/>
    </xf>
    <xf numFmtId="0" fontId="3" fillId="5" borderId="0" xfId="0" applyFont="1" applyFill="1" applyAlignment="1">
      <alignment vertical="top"/>
    </xf>
    <xf numFmtId="0" fontId="2" fillId="5" borderId="0" xfId="0" applyFont="1" applyFill="1" applyAlignment="1">
      <alignment vertical="top"/>
    </xf>
    <xf numFmtId="0" fontId="2" fillId="5" borderId="0" xfId="0" applyFont="1" applyFill="1" applyAlignment="1">
      <alignment vertical="top" wrapText="1"/>
    </xf>
    <xf numFmtId="0" fontId="8" fillId="5" borderId="0" xfId="0" applyFont="1" applyFill="1" applyAlignment="1">
      <alignment vertical="top" wrapText="1"/>
    </xf>
    <xf numFmtId="0" fontId="2" fillId="3" borderId="0" xfId="0" applyFont="1" applyFill="1" applyAlignment="1">
      <alignment vertical="top" wrapText="1"/>
    </xf>
    <xf numFmtId="0" fontId="2" fillId="5" borderId="1" xfId="0" applyFont="1" applyFill="1" applyBorder="1" applyAlignment="1">
      <alignment vertical="top" wrapText="1"/>
    </xf>
    <xf numFmtId="0" fontId="2" fillId="5" borderId="1" xfId="0" applyFont="1" applyFill="1" applyBorder="1" applyAlignment="1">
      <alignment vertical="top"/>
    </xf>
    <xf numFmtId="0" fontId="2" fillId="5" borderId="1" xfId="0" applyFont="1" applyFill="1" applyBorder="1" applyAlignment="1">
      <alignment horizontal="left" vertical="top" wrapText="1"/>
    </xf>
    <xf numFmtId="0" fontId="8" fillId="5" borderId="1" xfId="0" applyFont="1" applyFill="1" applyBorder="1" applyAlignment="1">
      <alignment horizontal="left" vertical="top" wrapText="1"/>
    </xf>
    <xf numFmtId="164" fontId="7" fillId="0" borderId="0" xfId="0" applyNumberFormat="1" applyFont="1"/>
    <xf numFmtId="14" fontId="7" fillId="0" borderId="0" xfId="0" applyNumberFormat="1" applyFont="1"/>
    <xf numFmtId="0" fontId="0" fillId="3" borderId="0" xfId="0" applyFill="1" applyAlignment="1">
      <alignment horizontal="center"/>
    </xf>
    <xf numFmtId="0" fontId="23" fillId="3" borderId="0" xfId="0" applyFont="1" applyFill="1" applyAlignment="1">
      <alignment horizontal="center"/>
    </xf>
    <xf numFmtId="0" fontId="23" fillId="0" borderId="0" xfId="0" applyFont="1"/>
    <xf numFmtId="164" fontId="1" fillId="0" borderId="0" xfId="0" applyNumberFormat="1" applyFont="1"/>
    <xf numFmtId="14" fontId="26" fillId="0" borderId="0" xfId="0" applyNumberFormat="1" applyFont="1" applyAlignment="1">
      <alignment horizontal="right" vertical="center"/>
    </xf>
    <xf numFmtId="164" fontId="7" fillId="0" borderId="0" xfId="0" quotePrefix="1" applyNumberFormat="1" applyFont="1" applyAlignment="1">
      <alignment horizontal="right"/>
    </xf>
    <xf numFmtId="0" fontId="5" fillId="6" borderId="0" xfId="0" applyFont="1" applyFill="1" applyAlignment="1">
      <alignment horizontal="left"/>
    </xf>
    <xf numFmtId="0" fontId="5" fillId="6" borderId="0" xfId="0" applyFont="1" applyFill="1"/>
    <xf numFmtId="0" fontId="6" fillId="6" borderId="0" xfId="0" applyFont="1" applyFill="1" applyAlignment="1">
      <alignment horizontal="center"/>
    </xf>
    <xf numFmtId="165" fontId="8" fillId="6" borderId="6" xfId="0" applyNumberFormat="1" applyFont="1" applyFill="1" applyBorder="1" applyAlignment="1">
      <alignment horizontal="center" wrapText="1"/>
    </xf>
    <xf numFmtId="0" fontId="7" fillId="8" borderId="0" xfId="0" applyFont="1" applyFill="1" applyAlignment="1">
      <alignment horizontal="center"/>
    </xf>
    <xf numFmtId="0" fontId="7" fillId="9" borderId="0" xfId="0" applyFont="1" applyFill="1"/>
    <xf numFmtId="0" fontId="8" fillId="6" borderId="1" xfId="0" applyFont="1" applyFill="1" applyBorder="1" applyAlignment="1">
      <alignment horizontal="center" vertical="top"/>
    </xf>
    <xf numFmtId="0" fontId="8" fillId="6" borderId="1" xfId="0" applyFont="1" applyFill="1" applyBorder="1" applyAlignment="1">
      <alignment vertical="top"/>
    </xf>
    <xf numFmtId="49" fontId="8" fillId="6" borderId="1" xfId="0" applyNumberFormat="1" applyFont="1" applyFill="1" applyBorder="1" applyAlignment="1">
      <alignment vertical="top"/>
    </xf>
    <xf numFmtId="164" fontId="8" fillId="6" borderId="1" xfId="0" applyNumberFormat="1" applyFont="1" applyFill="1" applyBorder="1" applyAlignment="1">
      <alignment horizontal="center" vertical="top"/>
    </xf>
    <xf numFmtId="165" fontId="8" fillId="6" borderId="1" xfId="0" applyNumberFormat="1" applyFont="1" applyFill="1" applyBorder="1" applyAlignment="1">
      <alignment horizontal="center" vertical="top" wrapText="1"/>
    </xf>
    <xf numFmtId="0" fontId="8" fillId="7" borderId="8" xfId="0" applyFont="1" applyFill="1" applyBorder="1" applyAlignment="1">
      <alignment horizontal="center" vertical="top"/>
    </xf>
    <xf numFmtId="0" fontId="8" fillId="7" borderId="1" xfId="0" applyFont="1" applyFill="1" applyBorder="1" applyAlignment="1">
      <alignment horizontal="center" vertical="top"/>
    </xf>
    <xf numFmtId="0" fontId="8" fillId="7" borderId="4" xfId="0" applyFont="1" applyFill="1" applyBorder="1" applyAlignment="1">
      <alignment horizontal="center" vertical="top"/>
    </xf>
    <xf numFmtId="0" fontId="8" fillId="7" borderId="8" xfId="0" applyFont="1" applyFill="1" applyBorder="1" applyAlignment="1">
      <alignment vertical="top"/>
    </xf>
    <xf numFmtId="0" fontId="8" fillId="7" borderId="4" xfId="0" applyFont="1" applyFill="1" applyBorder="1" applyAlignment="1">
      <alignment vertical="top"/>
    </xf>
    <xf numFmtId="0" fontId="8" fillId="0" borderId="0" xfId="0" applyFont="1" applyAlignment="1">
      <alignment vertical="top"/>
    </xf>
    <xf numFmtId="0" fontId="7" fillId="4" borderId="0" xfId="0" applyFont="1" applyFill="1"/>
    <xf numFmtId="164" fontId="7" fillId="4" borderId="0" xfId="0" applyNumberFormat="1" applyFont="1" applyFill="1" applyAlignment="1">
      <alignment horizontal="center"/>
    </xf>
    <xf numFmtId="165" fontId="7" fillId="4" borderId="0" xfId="0" applyNumberFormat="1" applyFont="1" applyFill="1" applyAlignment="1">
      <alignment horizontal="center" wrapText="1"/>
    </xf>
    <xf numFmtId="0" fontId="7" fillId="3" borderId="7" xfId="0" applyFont="1" applyFill="1" applyBorder="1" applyAlignment="1">
      <alignment horizontal="right"/>
    </xf>
    <xf numFmtId="0" fontId="7" fillId="3" borderId="6" xfId="0" applyFont="1" applyFill="1" applyBorder="1" applyAlignment="1">
      <alignment horizontal="center"/>
    </xf>
    <xf numFmtId="0" fontId="8" fillId="3" borderId="0" xfId="0" applyFont="1" applyFill="1"/>
    <xf numFmtId="0" fontId="8" fillId="3" borderId="0" xfId="0" applyFont="1" applyFill="1" applyAlignment="1">
      <alignment horizontal="center"/>
    </xf>
    <xf numFmtId="0" fontId="8" fillId="3" borderId="6" xfId="0" applyFont="1" applyFill="1" applyBorder="1"/>
    <xf numFmtId="0" fontId="8" fillId="0" borderId="0" xfId="0" applyFont="1"/>
    <xf numFmtId="0" fontId="9" fillId="3" borderId="7" xfId="0" applyFont="1" applyFill="1" applyBorder="1" applyAlignment="1">
      <alignment horizontal="right"/>
    </xf>
    <xf numFmtId="0" fontId="9" fillId="3" borderId="6" xfId="0" applyFont="1" applyFill="1" applyBorder="1" applyAlignment="1">
      <alignment horizontal="center"/>
    </xf>
    <xf numFmtId="0" fontId="28" fillId="3" borderId="0" xfId="0" applyFont="1" applyFill="1"/>
    <xf numFmtId="0" fontId="28" fillId="3" borderId="0" xfId="0" applyFont="1" applyFill="1" applyAlignment="1">
      <alignment horizontal="center"/>
    </xf>
    <xf numFmtId="0" fontId="28" fillId="3" borderId="6" xfId="0" applyFont="1" applyFill="1" applyBorder="1"/>
    <xf numFmtId="0" fontId="28" fillId="0" borderId="0" xfId="0" applyFont="1"/>
    <xf numFmtId="0" fontId="7" fillId="12" borderId="0" xfId="0" applyFont="1" applyFill="1" applyAlignment="1">
      <alignment horizontal="center"/>
    </xf>
    <xf numFmtId="0" fontId="7" fillId="12" borderId="0" xfId="0" applyFont="1" applyFill="1"/>
    <xf numFmtId="164" fontId="7" fillId="12" borderId="0" xfId="0" applyNumberFormat="1" applyFont="1" applyFill="1" applyAlignment="1">
      <alignment horizontal="center"/>
    </xf>
    <xf numFmtId="165" fontId="7" fillId="12" borderId="0" xfId="0" applyNumberFormat="1" applyFont="1" applyFill="1" applyAlignment="1">
      <alignment horizontal="center" wrapText="1"/>
    </xf>
    <xf numFmtId="0" fontId="10" fillId="12" borderId="0" xfId="0" applyFont="1" applyFill="1" applyAlignment="1">
      <alignment horizontal="center"/>
    </xf>
    <xf numFmtId="0" fontId="10" fillId="12" borderId="0" xfId="0" applyFont="1" applyFill="1"/>
    <xf numFmtId="164" fontId="10" fillId="12" borderId="0" xfId="0" applyNumberFormat="1" applyFont="1" applyFill="1" applyAlignment="1">
      <alignment horizontal="center"/>
    </xf>
    <xf numFmtId="0" fontId="10" fillId="3" borderId="7" xfId="0" applyFont="1" applyFill="1" applyBorder="1" applyAlignment="1">
      <alignment horizontal="right"/>
    </xf>
    <xf numFmtId="0" fontId="10" fillId="3" borderId="6" xfId="0" applyFont="1" applyFill="1" applyBorder="1" applyAlignment="1">
      <alignment horizontal="center"/>
    </xf>
    <xf numFmtId="0" fontId="29" fillId="3" borderId="0" xfId="0" applyFont="1" applyFill="1"/>
    <xf numFmtId="0" fontId="29" fillId="3" borderId="0" xfId="0" applyFont="1" applyFill="1" applyAlignment="1">
      <alignment horizontal="center"/>
    </xf>
    <xf numFmtId="0" fontId="29" fillId="3" borderId="6" xfId="0" applyFont="1" applyFill="1" applyBorder="1"/>
    <xf numFmtId="0" fontId="29" fillId="0" borderId="0" xfId="0" applyFont="1"/>
    <xf numFmtId="0" fontId="0" fillId="12" borderId="0" xfId="0" applyFill="1" applyAlignment="1">
      <alignment horizontal="center"/>
    </xf>
    <xf numFmtId="0" fontId="7" fillId="8" borderId="0" xfId="0" applyFont="1" applyFill="1"/>
    <xf numFmtId="164" fontId="7" fillId="8" borderId="0" xfId="0" applyNumberFormat="1" applyFont="1" applyFill="1" applyAlignment="1">
      <alignment horizontal="center"/>
    </xf>
    <xf numFmtId="165" fontId="7" fillId="8" borderId="0" xfId="0" applyNumberFormat="1" applyFont="1" applyFill="1" applyAlignment="1">
      <alignment horizontal="center" wrapText="1"/>
    </xf>
    <xf numFmtId="0" fontId="0" fillId="8" borderId="0" xfId="0" applyFill="1"/>
    <xf numFmtId="0" fontId="0" fillId="8" borderId="0" xfId="0" applyFill="1" applyAlignment="1">
      <alignment horizontal="center"/>
    </xf>
    <xf numFmtId="0" fontId="7" fillId="9" borderId="0" xfId="0" applyFont="1" applyFill="1" applyAlignment="1">
      <alignment horizontal="center"/>
    </xf>
    <xf numFmtId="164" fontId="7" fillId="9" borderId="0" xfId="0" applyNumberFormat="1" applyFont="1" applyFill="1" applyAlignment="1">
      <alignment horizontal="center"/>
    </xf>
    <xf numFmtId="165" fontId="7" fillId="9" borderId="0" xfId="0" applyNumberFormat="1" applyFont="1" applyFill="1" applyAlignment="1">
      <alignment horizontal="center" wrapText="1"/>
    </xf>
    <xf numFmtId="0" fontId="0" fillId="9" borderId="0" xfId="0" applyFill="1"/>
    <xf numFmtId="0" fontId="0" fillId="9" borderId="0" xfId="0" applyFill="1" applyAlignment="1">
      <alignment horizontal="center"/>
    </xf>
    <xf numFmtId="0" fontId="7" fillId="3" borderId="6" xfId="0" applyFont="1" applyFill="1" applyBorder="1"/>
    <xf numFmtId="0" fontId="0" fillId="10" borderId="0" xfId="0" applyFill="1" applyAlignment="1">
      <alignment horizontal="center"/>
    </xf>
    <xf numFmtId="0" fontId="7" fillId="11" borderId="0" xfId="0" applyFont="1" applyFill="1" applyAlignment="1">
      <alignment horizontal="center"/>
    </xf>
    <xf numFmtId="0" fontId="7" fillId="10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1" fillId="9" borderId="0" xfId="0" applyFont="1" applyFill="1"/>
    <xf numFmtId="164" fontId="1" fillId="9" borderId="0" xfId="0" applyNumberFormat="1" applyFont="1" applyFill="1" applyAlignment="1">
      <alignment horizontal="center"/>
    </xf>
    <xf numFmtId="0" fontId="9" fillId="3" borderId="6" xfId="0" applyFont="1" applyFill="1" applyBorder="1"/>
    <xf numFmtId="0" fontId="9" fillId="9" borderId="0" xfId="0" applyFont="1" applyFill="1" applyAlignment="1">
      <alignment horizontal="center"/>
    </xf>
    <xf numFmtId="0" fontId="9" fillId="10" borderId="0" xfId="0" applyFont="1" applyFill="1" applyAlignment="1">
      <alignment horizontal="center"/>
    </xf>
    <xf numFmtId="0" fontId="10" fillId="9" borderId="0" xfId="0" applyFont="1" applyFill="1" applyAlignment="1">
      <alignment horizontal="center"/>
    </xf>
    <xf numFmtId="0" fontId="10" fillId="9" borderId="0" xfId="0" applyFont="1" applyFill="1"/>
    <xf numFmtId="164" fontId="10" fillId="9" borderId="0" xfId="0" applyNumberFormat="1" applyFont="1" applyFill="1" applyAlignment="1">
      <alignment horizontal="center"/>
    </xf>
    <xf numFmtId="0" fontId="10" fillId="3" borderId="6" xfId="0" applyFont="1" applyFill="1" applyBorder="1"/>
    <xf numFmtId="0" fontId="10" fillId="11" borderId="0" xfId="0" applyFont="1" applyFill="1" applyAlignment="1">
      <alignment horizontal="center"/>
    </xf>
    <xf numFmtId="0" fontId="9" fillId="9" borderId="0" xfId="0" applyFont="1" applyFill="1"/>
    <xf numFmtId="164" fontId="9" fillId="9" borderId="0" xfId="0" applyNumberFormat="1" applyFont="1" applyFill="1" applyAlignment="1">
      <alignment horizontal="center"/>
    </xf>
    <xf numFmtId="0" fontId="7" fillId="3" borderId="7" xfId="0" applyFont="1" applyFill="1" applyBorder="1"/>
    <xf numFmtId="0" fontId="9" fillId="11" borderId="0" xfId="0" applyFont="1" applyFill="1" applyAlignment="1">
      <alignment horizontal="center"/>
    </xf>
    <xf numFmtId="0" fontId="7" fillId="10" borderId="0" xfId="0" applyFont="1" applyFill="1"/>
    <xf numFmtId="49" fontId="7" fillId="10" borderId="0" xfId="0" applyNumberFormat="1" applyFont="1" applyFill="1"/>
    <xf numFmtId="164" fontId="7" fillId="10" borderId="0" xfId="0" applyNumberFormat="1" applyFont="1" applyFill="1" applyAlignment="1">
      <alignment horizontal="center"/>
    </xf>
    <xf numFmtId="165" fontId="7" fillId="10" borderId="0" xfId="0" applyNumberFormat="1" applyFont="1" applyFill="1" applyAlignment="1">
      <alignment horizontal="center" wrapText="1"/>
    </xf>
    <xf numFmtId="0" fontId="7" fillId="13" borderId="0" xfId="0" applyFont="1" applyFill="1"/>
    <xf numFmtId="0" fontId="7" fillId="3" borderId="0" xfId="0" applyFont="1" applyFill="1" applyAlignment="1">
      <alignment horizontal="right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/>
    <xf numFmtId="164" fontId="1" fillId="10" borderId="0" xfId="0" applyNumberFormat="1" applyFont="1" applyFill="1" applyAlignment="1">
      <alignment horizontal="center"/>
    </xf>
    <xf numFmtId="165" fontId="1" fillId="10" borderId="0" xfId="0" applyNumberFormat="1" applyFont="1" applyFill="1" applyAlignment="1">
      <alignment horizontal="center" wrapText="1"/>
    </xf>
    <xf numFmtId="0" fontId="1" fillId="10" borderId="0" xfId="0" quotePrefix="1" applyFont="1" applyFill="1"/>
    <xf numFmtId="0" fontId="7" fillId="10" borderId="0" xfId="0" quotePrefix="1" applyFont="1" applyFill="1"/>
    <xf numFmtId="0" fontId="7" fillId="10" borderId="0" xfId="0" quotePrefix="1" applyFont="1" applyFill="1" applyAlignment="1">
      <alignment horizontal="center"/>
    </xf>
    <xf numFmtId="0" fontId="1" fillId="10" borderId="0" xfId="0" quotePrefix="1" applyFont="1" applyFill="1" applyAlignment="1">
      <alignment horizontal="center"/>
    </xf>
    <xf numFmtId="49" fontId="7" fillId="12" borderId="0" xfId="0" applyNumberFormat="1" applyFont="1" applyFill="1"/>
    <xf numFmtId="0" fontId="7" fillId="12" borderId="0" xfId="0" quotePrefix="1" applyFont="1" applyFill="1" applyAlignment="1">
      <alignment horizontal="center"/>
    </xf>
    <xf numFmtId="0" fontId="9" fillId="10" borderId="0" xfId="0" applyFont="1" applyFill="1"/>
    <xf numFmtId="0" fontId="0" fillId="10" borderId="0" xfId="0" applyFill="1"/>
    <xf numFmtId="49" fontId="9" fillId="10" borderId="0" xfId="0" applyNumberFormat="1" applyFont="1" applyFill="1"/>
    <xf numFmtId="164" fontId="9" fillId="10" borderId="0" xfId="0" applyNumberFormat="1" applyFont="1" applyFill="1" applyAlignment="1">
      <alignment horizontal="center"/>
    </xf>
    <xf numFmtId="49" fontId="0" fillId="10" borderId="0" xfId="0" applyNumberFormat="1" applyFill="1"/>
    <xf numFmtId="0" fontId="7" fillId="11" borderId="0" xfId="0" applyFont="1" applyFill="1"/>
    <xf numFmtId="49" fontId="7" fillId="11" borderId="0" xfId="0" applyNumberFormat="1" applyFont="1" applyFill="1"/>
    <xf numFmtId="164" fontId="7" fillId="11" borderId="0" xfId="0" applyNumberFormat="1" applyFont="1" applyFill="1" applyAlignment="1">
      <alignment horizontal="center"/>
    </xf>
    <xf numFmtId="165" fontId="7" fillId="11" borderId="0" xfId="0" applyNumberFormat="1" applyFont="1" applyFill="1" applyAlignment="1">
      <alignment horizontal="center" wrapText="1"/>
    </xf>
    <xf numFmtId="0" fontId="0" fillId="11" borderId="0" xfId="0" applyFill="1"/>
    <xf numFmtId="0" fontId="0" fillId="11" borderId="0" xfId="0" applyFill="1" applyAlignment="1">
      <alignment horizontal="center"/>
    </xf>
    <xf numFmtId="49" fontId="0" fillId="11" borderId="0" xfId="0" applyNumberFormat="1" applyFill="1"/>
    <xf numFmtId="49" fontId="14" fillId="11" borderId="0" xfId="0" applyNumberFormat="1" applyFont="1" applyFill="1" applyAlignment="1">
      <alignment horizontal="center"/>
    </xf>
    <xf numFmtId="49" fontId="14" fillId="11" borderId="0" xfId="0" applyNumberFormat="1" applyFont="1" applyFill="1"/>
    <xf numFmtId="49" fontId="12" fillId="11" borderId="0" xfId="0" applyNumberFormat="1" applyFont="1" applyFill="1"/>
    <xf numFmtId="0" fontId="10" fillId="11" borderId="0" xfId="0" applyFont="1" applyFill="1"/>
    <xf numFmtId="0" fontId="1" fillId="11" borderId="0" xfId="0" applyFont="1" applyFill="1" applyAlignment="1">
      <alignment horizontal="center"/>
    </xf>
    <xf numFmtId="0" fontId="1" fillId="11" borderId="0" xfId="0" applyFont="1" applyFill="1"/>
    <xf numFmtId="49" fontId="1" fillId="11" borderId="0" xfId="0" applyNumberFormat="1" applyFont="1" applyFill="1"/>
    <xf numFmtId="164" fontId="1" fillId="11" borderId="0" xfId="0" applyNumberFormat="1" applyFont="1" applyFill="1" applyAlignment="1">
      <alignment horizontal="center"/>
    </xf>
    <xf numFmtId="0" fontId="23" fillId="3" borderId="0" xfId="0" applyFont="1" applyFill="1"/>
    <xf numFmtId="0" fontId="23" fillId="3" borderId="6" xfId="0" applyFont="1" applyFill="1" applyBorder="1"/>
    <xf numFmtId="0" fontId="9" fillId="11" borderId="0" xfId="0" applyFont="1" applyFill="1"/>
    <xf numFmtId="49" fontId="9" fillId="11" borderId="0" xfId="0" applyNumberFormat="1" applyFont="1" applyFill="1"/>
    <xf numFmtId="0" fontId="0" fillId="13" borderId="0" xfId="0" applyFill="1"/>
    <xf numFmtId="164" fontId="10" fillId="11" borderId="0" xfId="0" applyNumberFormat="1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" fillId="3" borderId="6" xfId="0" applyFont="1" applyFill="1" applyBorder="1"/>
    <xf numFmtId="164" fontId="0" fillId="11" borderId="0" xfId="0" applyNumberFormat="1" applyFill="1" applyAlignment="1">
      <alignment horizontal="center"/>
    </xf>
    <xf numFmtId="164" fontId="9" fillId="11" borderId="0" xfId="0" applyNumberFormat="1" applyFont="1" applyFill="1" applyAlignment="1">
      <alignment horizontal="center"/>
    </xf>
    <xf numFmtId="165" fontId="9" fillId="11" borderId="0" xfId="0" applyNumberFormat="1" applyFont="1" applyFill="1" applyAlignment="1">
      <alignment horizontal="center" wrapText="1"/>
    </xf>
    <xf numFmtId="0" fontId="26" fillId="14" borderId="9" xfId="0" applyFont="1" applyFill="1" applyBorder="1" applyAlignment="1">
      <alignment horizontal="center" vertical="center"/>
    </xf>
    <xf numFmtId="0" fontId="30" fillId="14" borderId="0" xfId="0" applyFont="1" applyFill="1" applyAlignment="1">
      <alignment horizontal="center" vertical="center"/>
    </xf>
    <xf numFmtId="0" fontId="7" fillId="15" borderId="0" xfId="0" applyFont="1" applyFill="1" applyAlignment="1">
      <alignment vertical="center"/>
    </xf>
    <xf numFmtId="49" fontId="7" fillId="3" borderId="6" xfId="0" applyNumberFormat="1" applyFont="1" applyFill="1" applyBorder="1" applyAlignment="1">
      <alignment horizontal="center"/>
    </xf>
    <xf numFmtId="0" fontId="31" fillId="15" borderId="0" xfId="0" applyFont="1" applyFill="1" applyAlignment="1">
      <alignment vertical="center"/>
    </xf>
    <xf numFmtId="0" fontId="7" fillId="11" borderId="0" xfId="0" applyFont="1" applyFill="1" applyAlignment="1">
      <alignment horizontal="center" wrapText="1"/>
    </xf>
    <xf numFmtId="0" fontId="32" fillId="15" borderId="0" xfId="0" applyFont="1" applyFill="1" applyAlignment="1">
      <alignment vertical="center"/>
    </xf>
    <xf numFmtId="165" fontId="10" fillId="11" borderId="0" xfId="0" applyNumberFormat="1" applyFont="1" applyFill="1" applyAlignment="1">
      <alignment horizontal="center" wrapText="1"/>
    </xf>
    <xf numFmtId="0" fontId="34" fillId="15" borderId="0" xfId="0" applyFont="1" applyFill="1" applyAlignment="1">
      <alignment vertical="center"/>
    </xf>
    <xf numFmtId="0" fontId="35" fillId="3" borderId="0" xfId="0" applyFont="1" applyFill="1" applyAlignment="1">
      <alignment horizontal="center"/>
    </xf>
    <xf numFmtId="0" fontId="35" fillId="3" borderId="6" xfId="0" applyFont="1" applyFill="1" applyBorder="1"/>
    <xf numFmtId="0" fontId="12" fillId="11" borderId="0" xfId="0" applyFont="1" applyFill="1" applyAlignment="1">
      <alignment horizontal="center"/>
    </xf>
    <xf numFmtId="0" fontId="12" fillId="11" borderId="0" xfId="0" applyFont="1" applyFill="1"/>
    <xf numFmtId="0" fontId="36" fillId="0" borderId="0" xfId="0" applyFont="1"/>
    <xf numFmtId="0" fontId="12" fillId="3" borderId="7" xfId="0" applyFont="1" applyFill="1" applyBorder="1" applyAlignment="1">
      <alignment horizontal="right"/>
    </xf>
    <xf numFmtId="0" fontId="12" fillId="3" borderId="0" xfId="0" applyFont="1" applyFill="1" applyAlignment="1">
      <alignment horizontal="center"/>
    </xf>
    <xf numFmtId="0" fontId="12" fillId="3" borderId="6" xfId="0" applyFont="1" applyFill="1" applyBorder="1" applyAlignment="1">
      <alignment horizontal="center"/>
    </xf>
    <xf numFmtId="0" fontId="12" fillId="3" borderId="6" xfId="0" applyFont="1" applyFill="1" applyBorder="1"/>
    <xf numFmtId="49" fontId="10" fillId="11" borderId="0" xfId="0" applyNumberFormat="1" applyFont="1" applyFill="1"/>
    <xf numFmtId="0" fontId="7" fillId="16" borderId="0" xfId="0" applyFont="1" applyFill="1" applyAlignment="1">
      <alignment horizontal="center"/>
    </xf>
    <xf numFmtId="0" fontId="7" fillId="16" borderId="0" xfId="0" applyFont="1" applyFill="1"/>
    <xf numFmtId="49" fontId="7" fillId="16" borderId="0" xfId="0" applyNumberFormat="1" applyFont="1" applyFill="1"/>
    <xf numFmtId="164" fontId="7" fillId="16" borderId="0" xfId="0" applyNumberFormat="1" applyFont="1" applyFill="1" applyAlignment="1">
      <alignment horizontal="center"/>
    </xf>
    <xf numFmtId="165" fontId="7" fillId="16" borderId="0" xfId="0" applyNumberFormat="1" applyFont="1" applyFill="1" applyAlignment="1">
      <alignment horizontal="center" wrapText="1"/>
    </xf>
    <xf numFmtId="0" fontId="35" fillId="0" borderId="0" xfId="0" applyFont="1"/>
    <xf numFmtId="49" fontId="7" fillId="4" borderId="0" xfId="0" applyNumberFormat="1" applyFont="1" applyFill="1" applyAlignment="1">
      <alignment horizontal="center"/>
    </xf>
    <xf numFmtId="49" fontId="7" fillId="4" borderId="0" xfId="0" applyNumberFormat="1" applyFont="1" applyFill="1"/>
    <xf numFmtId="49" fontId="0" fillId="4" borderId="0" xfId="0" applyNumberFormat="1" applyFill="1"/>
    <xf numFmtId="49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49" fontId="9" fillId="4" borderId="0" xfId="0" applyNumberFormat="1" applyFont="1" applyFill="1"/>
    <xf numFmtId="49" fontId="0" fillId="12" borderId="0" xfId="0" applyNumberFormat="1" applyFill="1"/>
    <xf numFmtId="49" fontId="0" fillId="12" borderId="0" xfId="0" applyNumberFormat="1" applyFill="1" applyAlignment="1">
      <alignment horizontal="center"/>
    </xf>
    <xf numFmtId="0" fontId="7" fillId="4" borderId="0" xfId="0" quotePrefix="1" applyFont="1" applyFill="1" applyAlignment="1">
      <alignment horizontal="center"/>
    </xf>
    <xf numFmtId="0" fontId="1" fillId="4" borderId="0" xfId="0" applyFont="1" applyFill="1" applyAlignment="1">
      <alignment horizontal="center"/>
    </xf>
    <xf numFmtId="49" fontId="1" fillId="4" borderId="0" xfId="0" applyNumberFormat="1" applyFont="1" applyFill="1"/>
    <xf numFmtId="164" fontId="1" fillId="4" borderId="0" xfId="0" applyNumberFormat="1" applyFont="1" applyFill="1" applyAlignment="1">
      <alignment horizontal="center"/>
    </xf>
    <xf numFmtId="164" fontId="0" fillId="4" borderId="0" xfId="0" applyNumberFormat="1" applyFill="1" applyAlignment="1">
      <alignment horizontal="center"/>
    </xf>
    <xf numFmtId="49" fontId="7" fillId="12" borderId="0" xfId="0" applyNumberFormat="1" applyFont="1" applyFill="1" applyAlignment="1">
      <alignment horizontal="center"/>
    </xf>
    <xf numFmtId="164" fontId="0" fillId="12" borderId="0" xfId="0" applyNumberFormat="1" applyFill="1" applyAlignment="1">
      <alignment horizontal="center"/>
    </xf>
    <xf numFmtId="0" fontId="7" fillId="17" borderId="0" xfId="0" applyFont="1" applyFill="1" applyAlignment="1">
      <alignment vertical="center"/>
    </xf>
    <xf numFmtId="0" fontId="14" fillId="4" borderId="0" xfId="0" applyFont="1" applyFill="1" applyAlignment="1">
      <alignment horizontal="center"/>
    </xf>
    <xf numFmtId="49" fontId="14" fillId="4" borderId="0" xfId="0" applyNumberFormat="1" applyFont="1" applyFill="1"/>
    <xf numFmtId="164" fontId="14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 wrapText="1"/>
    </xf>
    <xf numFmtId="49" fontId="14" fillId="4" borderId="0" xfId="0" applyNumberFormat="1" applyFont="1" applyFill="1" applyAlignment="1">
      <alignment horizontal="center"/>
    </xf>
    <xf numFmtId="49" fontId="10" fillId="4" borderId="0" xfId="0" applyNumberFormat="1" applyFont="1" applyFill="1" applyAlignment="1">
      <alignment horizontal="center"/>
    </xf>
    <xf numFmtId="49" fontId="10" fillId="4" borderId="0" xfId="0" applyNumberFormat="1" applyFont="1" applyFill="1"/>
    <xf numFmtId="164" fontId="10" fillId="4" borderId="0" xfId="0" applyNumberFormat="1" applyFont="1" applyFill="1" applyAlignment="1">
      <alignment horizontal="center"/>
    </xf>
    <xf numFmtId="0" fontId="14" fillId="3" borderId="7" xfId="0" applyFont="1" applyFill="1" applyBorder="1" applyAlignment="1">
      <alignment horizontal="right"/>
    </xf>
    <xf numFmtId="0" fontId="14" fillId="3" borderId="0" xfId="0" applyFont="1" applyFill="1" applyAlignment="1">
      <alignment horizontal="center"/>
    </xf>
    <xf numFmtId="0" fontId="14" fillId="3" borderId="6" xfId="0" applyFont="1" applyFill="1" applyBorder="1" applyAlignment="1">
      <alignment horizontal="center"/>
    </xf>
    <xf numFmtId="0" fontId="14" fillId="3" borderId="0" xfId="0" applyFont="1" applyFill="1"/>
    <xf numFmtId="0" fontId="14" fillId="3" borderId="6" xfId="0" applyFont="1" applyFill="1" applyBorder="1"/>
    <xf numFmtId="49" fontId="7" fillId="4" borderId="0" xfId="0" applyNumberFormat="1" applyFont="1" applyFill="1" applyAlignment="1">
      <alignment horizontal="left"/>
    </xf>
    <xf numFmtId="0" fontId="9" fillId="4" borderId="0" xfId="0" quotePrefix="1" applyFont="1" applyFill="1" applyAlignment="1">
      <alignment horizontal="center"/>
    </xf>
    <xf numFmtId="49" fontId="9" fillId="4" borderId="0" xfId="0" applyNumberFormat="1" applyFont="1" applyFill="1" applyAlignment="1">
      <alignment horizontal="left"/>
    </xf>
    <xf numFmtId="0" fontId="1" fillId="4" borderId="0" xfId="0" quotePrefix="1" applyFont="1" applyFill="1" applyAlignment="1">
      <alignment horizontal="center"/>
    </xf>
    <xf numFmtId="49" fontId="1" fillId="4" borderId="0" xfId="0" applyNumberFormat="1" applyFont="1" applyFill="1" applyAlignment="1">
      <alignment horizontal="left"/>
    </xf>
    <xf numFmtId="1" fontId="31" fillId="3" borderId="3" xfId="1" applyNumberFormat="1" applyFont="1" applyFill="1" applyBorder="1" applyAlignment="1">
      <alignment horizontal="right"/>
    </xf>
    <xf numFmtId="164" fontId="36" fillId="4" borderId="0" xfId="0" applyNumberFormat="1" applyFont="1" applyFill="1" applyAlignment="1">
      <alignment horizontal="center"/>
    </xf>
    <xf numFmtId="0" fontId="36" fillId="3" borderId="0" xfId="0" applyFont="1" applyFill="1"/>
    <xf numFmtId="0" fontId="36" fillId="3" borderId="0" xfId="0" applyFont="1" applyFill="1" applyAlignment="1">
      <alignment horizontal="center"/>
    </xf>
    <xf numFmtId="0" fontId="36" fillId="3" borderId="6" xfId="0" applyFont="1" applyFill="1" applyBorder="1"/>
    <xf numFmtId="49" fontId="10" fillId="12" borderId="0" xfId="0" applyNumberFormat="1" applyFont="1" applyFill="1" applyAlignment="1">
      <alignment horizontal="center"/>
    </xf>
    <xf numFmtId="49" fontId="10" fillId="12" borderId="0" xfId="0" applyNumberFormat="1" applyFont="1" applyFill="1"/>
    <xf numFmtId="0" fontId="37" fillId="3" borderId="0" xfId="0" applyFont="1" applyFill="1" applyAlignment="1">
      <alignment horizontal="center"/>
    </xf>
    <xf numFmtId="49" fontId="7" fillId="18" borderId="0" xfId="0" applyNumberFormat="1" applyFont="1" applyFill="1" applyAlignment="1">
      <alignment horizontal="center"/>
    </xf>
    <xf numFmtId="49" fontId="7" fillId="18" borderId="0" xfId="0" applyNumberFormat="1" applyFont="1" applyFill="1"/>
    <xf numFmtId="164" fontId="7" fillId="18" borderId="0" xfId="0" applyNumberFormat="1" applyFont="1" applyFill="1" applyAlignment="1">
      <alignment horizontal="center"/>
    </xf>
    <xf numFmtId="165" fontId="7" fillId="18" borderId="0" xfId="0" applyNumberFormat="1" applyFont="1" applyFill="1" applyAlignment="1">
      <alignment horizontal="center" wrapText="1"/>
    </xf>
    <xf numFmtId="49" fontId="0" fillId="18" borderId="0" xfId="0" applyNumberFormat="1" applyFill="1"/>
    <xf numFmtId="49" fontId="0" fillId="18" borderId="0" xfId="0" applyNumberFormat="1" applyFill="1" applyAlignment="1">
      <alignment horizontal="center"/>
    </xf>
    <xf numFmtId="0" fontId="7" fillId="18" borderId="0" xfId="0" applyFont="1" applyFill="1" applyAlignment="1">
      <alignment horizontal="center"/>
    </xf>
    <xf numFmtId="0" fontId="0" fillId="18" borderId="0" xfId="0" applyFill="1" applyAlignment="1">
      <alignment horizontal="center"/>
    </xf>
    <xf numFmtId="0" fontId="1" fillId="18" borderId="0" xfId="0" applyFont="1" applyFill="1" applyAlignment="1">
      <alignment horizontal="center"/>
    </xf>
    <xf numFmtId="49" fontId="1" fillId="18" borderId="0" xfId="0" applyNumberFormat="1" applyFont="1" applyFill="1"/>
    <xf numFmtId="164" fontId="1" fillId="18" borderId="0" xfId="0" applyNumberFormat="1" applyFont="1" applyFill="1" applyAlignment="1">
      <alignment horizontal="center"/>
    </xf>
    <xf numFmtId="166" fontId="24" fillId="19" borderId="10" xfId="0" applyNumberFormat="1" applyFont="1" applyFill="1" applyBorder="1" applyAlignment="1">
      <alignment horizontal="center" vertical="center"/>
    </xf>
    <xf numFmtId="49" fontId="25" fillId="19" borderId="3" xfId="0" applyNumberFormat="1" applyFont="1" applyFill="1" applyBorder="1" applyAlignment="1">
      <alignment vertical="center" wrapText="1"/>
    </xf>
    <xf numFmtId="166" fontId="24" fillId="19" borderId="10" xfId="0" applyNumberFormat="1" applyFont="1" applyFill="1" applyBorder="1" applyAlignment="1">
      <alignment horizontal="left" vertical="center"/>
    </xf>
    <xf numFmtId="49" fontId="25" fillId="19" borderId="3" xfId="0" applyNumberFormat="1" applyFont="1" applyFill="1" applyBorder="1" applyAlignment="1">
      <alignment horizontal="left" vertical="center"/>
    </xf>
    <xf numFmtId="164" fontId="8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 wrapText="1"/>
    </xf>
    <xf numFmtId="0" fontId="7" fillId="0" borderId="7" xfId="0" applyFont="1" applyBorder="1" applyAlignment="1">
      <alignment horizontal="right"/>
    </xf>
    <xf numFmtId="0" fontId="7" fillId="0" borderId="6" xfId="0" applyFont="1" applyBorder="1" applyAlignment="1">
      <alignment horizontal="center"/>
    </xf>
    <xf numFmtId="0" fontId="7" fillId="0" borderId="6" xfId="0" applyFont="1" applyBorder="1"/>
    <xf numFmtId="166" fontId="24" fillId="19" borderId="3" xfId="0" applyNumberFormat="1" applyFont="1" applyFill="1" applyBorder="1" applyAlignment="1">
      <alignment horizontal="center" vertical="center"/>
    </xf>
    <xf numFmtId="166" fontId="24" fillId="19" borderId="3" xfId="0" applyNumberFormat="1" applyFont="1" applyFill="1" applyBorder="1" applyAlignment="1">
      <alignment horizontal="left" vertical="center"/>
    </xf>
    <xf numFmtId="166" fontId="24" fillId="11" borderId="3" xfId="0" applyNumberFormat="1" applyFont="1" applyFill="1" applyBorder="1" applyAlignment="1">
      <alignment horizontal="center" vertical="center"/>
    </xf>
    <xf numFmtId="49" fontId="25" fillId="11" borderId="3" xfId="0" applyNumberFormat="1" applyFont="1" applyFill="1" applyBorder="1" applyAlignment="1">
      <alignment vertical="center" wrapText="1"/>
    </xf>
    <xf numFmtId="166" fontId="24" fillId="11" borderId="3" xfId="0" applyNumberFormat="1" applyFont="1" applyFill="1" applyBorder="1" applyAlignment="1">
      <alignment horizontal="left" vertical="center"/>
    </xf>
    <xf numFmtId="49" fontId="25" fillId="11" borderId="3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5" fillId="0" borderId="0" xfId="0" applyFont="1" applyAlignment="1">
      <alignment vertical="top" wrapText="1"/>
    </xf>
    <xf numFmtId="0" fontId="0" fillId="0" borderId="0" xfId="0" applyAlignment="1">
      <alignment horizontal="left" vertical="top" wrapText="1" indent="2"/>
    </xf>
    <xf numFmtId="0" fontId="16" fillId="0" borderId="0" xfId="0" applyFont="1" applyAlignment="1">
      <alignment vertical="top" wrapText="1"/>
    </xf>
    <xf numFmtId="0" fontId="17" fillId="0" borderId="0" xfId="0" applyFont="1" applyAlignment="1">
      <alignment vertical="top" wrapText="1"/>
    </xf>
    <xf numFmtId="0" fontId="18" fillId="0" borderId="0" xfId="0" applyFont="1" applyAlignment="1">
      <alignment vertical="top" wrapText="1"/>
    </xf>
    <xf numFmtId="0" fontId="40" fillId="0" borderId="0" xfId="0" applyFont="1" applyAlignment="1">
      <alignment horizontal="left"/>
    </xf>
    <xf numFmtId="0" fontId="41" fillId="0" borderId="0" xfId="0" applyFont="1" applyAlignment="1">
      <alignment horizontal="right"/>
    </xf>
    <xf numFmtId="0" fontId="41" fillId="0" borderId="0" xfId="0" applyFont="1" applyAlignment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0" fillId="20" borderId="3" xfId="0" applyFill="1" applyBorder="1" applyAlignment="1">
      <alignment textRotation="90"/>
    </xf>
    <xf numFmtId="0" fontId="0" fillId="21" borderId="3" xfId="0" applyFill="1" applyBorder="1" applyAlignment="1">
      <alignment textRotation="90"/>
    </xf>
    <xf numFmtId="0" fontId="0" fillId="22" borderId="3" xfId="0" applyFill="1" applyBorder="1" applyAlignment="1">
      <alignment horizontal="center" textRotation="90"/>
    </xf>
    <xf numFmtId="0" fontId="0" fillId="23" borderId="3" xfId="0" applyFill="1" applyBorder="1" applyAlignment="1">
      <alignment horizontal="center" textRotation="90"/>
    </xf>
    <xf numFmtId="164" fontId="0" fillId="24" borderId="3" xfId="0" applyNumberFormat="1" applyFill="1" applyBorder="1" applyAlignment="1">
      <alignment horizontal="center" textRotation="90"/>
    </xf>
    <xf numFmtId="0" fontId="0" fillId="25" borderId="3" xfId="0" applyFill="1" applyBorder="1" applyAlignment="1">
      <alignment horizontal="center" textRotation="90"/>
    </xf>
    <xf numFmtId="0" fontId="0" fillId="0" borderId="0" xfId="0" applyAlignment="1">
      <alignment textRotation="90"/>
    </xf>
    <xf numFmtId="0" fontId="0" fillId="0" borderId="0" xfId="0" applyAlignment="1">
      <alignment horizontal="center" textRotation="90"/>
    </xf>
    <xf numFmtId="0" fontId="2" fillId="20" borderId="0" xfId="0" applyFont="1" applyFill="1" applyAlignment="1">
      <alignment horizontal="center"/>
    </xf>
    <xf numFmtId="0" fontId="2" fillId="13" borderId="0" xfId="0" applyFont="1" applyFill="1"/>
    <xf numFmtId="0" fontId="0" fillId="26" borderId="0" xfId="0" applyFill="1"/>
    <xf numFmtId="164" fontId="0" fillId="9" borderId="0" xfId="0" applyNumberFormat="1" applyFill="1" applyAlignment="1">
      <alignment horizontal="center"/>
    </xf>
    <xf numFmtId="167" fontId="0" fillId="0" borderId="0" xfId="0" applyNumberFormat="1"/>
    <xf numFmtId="0" fontId="42" fillId="20" borderId="0" xfId="0" applyFont="1" applyFill="1" applyAlignment="1">
      <alignment horizontal="center"/>
    </xf>
    <xf numFmtId="0" fontId="0" fillId="21" borderId="0" xfId="0" applyFill="1" applyAlignment="1">
      <alignment horizontal="center"/>
    </xf>
    <xf numFmtId="0" fontId="0" fillId="22" borderId="0" xfId="0" applyFill="1"/>
    <xf numFmtId="0" fontId="0" fillId="23" borderId="0" xfId="0" applyFill="1"/>
    <xf numFmtId="0" fontId="42" fillId="7" borderId="0" xfId="0" applyFont="1" applyFill="1"/>
    <xf numFmtId="167" fontId="0" fillId="7" borderId="0" xfId="0" applyNumberFormat="1" applyFill="1"/>
    <xf numFmtId="0" fontId="0" fillId="7" borderId="0" xfId="0" applyFill="1"/>
    <xf numFmtId="164" fontId="2" fillId="24" borderId="0" xfId="0" applyNumberFormat="1" applyFont="1" applyFill="1"/>
    <xf numFmtId="164" fontId="0" fillId="8" borderId="0" xfId="0" applyNumberFormat="1" applyFill="1"/>
    <xf numFmtId="167" fontId="0" fillId="11" borderId="0" xfId="0" applyNumberFormat="1" applyFill="1" applyAlignment="1">
      <alignment horizontal="center"/>
    </xf>
    <xf numFmtId="164" fontId="0" fillId="25" borderId="0" xfId="0" applyNumberFormat="1" applyFill="1"/>
    <xf numFmtId="164" fontId="0" fillId="25" borderId="0" xfId="0" quotePrefix="1" applyNumberFormat="1" applyFill="1" applyAlignment="1">
      <alignment horizontal="right"/>
    </xf>
    <xf numFmtId="0" fontId="0" fillId="20" borderId="0" xfId="0" applyFill="1"/>
    <xf numFmtId="0" fontId="2" fillId="21" borderId="0" xfId="0" applyFont="1" applyFill="1" applyAlignment="1">
      <alignment horizontal="center"/>
    </xf>
    <xf numFmtId="0" fontId="0" fillId="8" borderId="0" xfId="0" quotePrefix="1" applyFill="1"/>
    <xf numFmtId="0" fontId="0" fillId="21" borderId="0" xfId="0" applyFill="1"/>
    <xf numFmtId="0" fontId="2" fillId="22" borderId="0" xfId="0" applyFont="1" applyFill="1" applyAlignment="1">
      <alignment horizontal="center"/>
    </xf>
    <xf numFmtId="0" fontId="0" fillId="11" borderId="0" xfId="0" quotePrefix="1" applyFill="1" applyAlignment="1">
      <alignment horizontal="left"/>
    </xf>
    <xf numFmtId="0" fontId="0" fillId="11" borderId="0" xfId="0" quotePrefix="1" applyFill="1" applyAlignment="1">
      <alignment horizontal="center"/>
    </xf>
    <xf numFmtId="0" fontId="0" fillId="22" borderId="0" xfId="0" applyFill="1" applyAlignment="1">
      <alignment horizontal="center"/>
    </xf>
    <xf numFmtId="0" fontId="2" fillId="23" borderId="0" xfId="0" applyFont="1" applyFill="1" applyAlignment="1">
      <alignment horizontal="center"/>
    </xf>
    <xf numFmtId="0" fontId="0" fillId="9" borderId="0" xfId="0" applyFill="1" applyAlignment="1">
      <alignment horizontal="left"/>
    </xf>
    <xf numFmtId="164" fontId="2" fillId="24" borderId="0" xfId="0" applyNumberFormat="1" applyFont="1" applyFill="1" applyAlignment="1">
      <alignment horizontal="right"/>
    </xf>
    <xf numFmtId="0" fontId="0" fillId="0" borderId="0" xfId="0" quotePrefix="1"/>
    <xf numFmtId="0" fontId="2" fillId="23" borderId="0" xfId="0" applyFont="1" applyFill="1"/>
    <xf numFmtId="0" fontId="5" fillId="7" borderId="0" xfId="0" applyFont="1" applyFill="1" applyAlignment="1">
      <alignment horizontal="left"/>
    </xf>
    <xf numFmtId="167" fontId="0" fillId="7" borderId="0" xfId="0" applyNumberFormat="1" applyFill="1" applyAlignment="1">
      <alignment horizontal="center"/>
    </xf>
    <xf numFmtId="164" fontId="2" fillId="24" borderId="0" xfId="0" applyNumberFormat="1" applyFont="1" applyFill="1" applyAlignment="1">
      <alignment horizontal="center"/>
    </xf>
    <xf numFmtId="0" fontId="0" fillId="20" borderId="0" xfId="0" applyFill="1" applyAlignment="1">
      <alignment horizontal="center"/>
    </xf>
    <xf numFmtId="0" fontId="42" fillId="21" borderId="0" xfId="0" applyFont="1" applyFill="1" applyAlignment="1">
      <alignment horizontal="center"/>
    </xf>
    <xf numFmtId="0" fontId="43" fillId="0" borderId="0" xfId="0" applyFont="1"/>
    <xf numFmtId="164" fontId="8" fillId="24" borderId="0" xfId="0" applyNumberFormat="1" applyFont="1" applyFill="1"/>
    <xf numFmtId="164" fontId="0" fillId="25" borderId="0" xfId="0" applyNumberFormat="1" applyFill="1" applyAlignment="1">
      <alignment horizontal="center"/>
    </xf>
    <xf numFmtId="164" fontId="0" fillId="24" borderId="0" xfId="0" applyNumberFormat="1" applyFill="1" applyAlignment="1">
      <alignment horizontal="center"/>
    </xf>
    <xf numFmtId="164" fontId="2" fillId="25" borderId="0" xfId="0" applyNumberFormat="1" applyFont="1" applyFill="1" applyAlignment="1">
      <alignment horizontal="center"/>
    </xf>
    <xf numFmtId="0" fontId="44" fillId="0" borderId="0" xfId="0" applyFont="1"/>
    <xf numFmtId="0" fontId="0" fillId="25" borderId="0" xfId="0" applyFill="1" applyAlignment="1">
      <alignment horizontal="center"/>
    </xf>
    <xf numFmtId="164" fontId="2" fillId="25" borderId="0" xfId="0" applyNumberFormat="1" applyFont="1" applyFill="1"/>
    <xf numFmtId="0" fontId="2" fillId="0" borderId="0" xfId="0" applyFont="1"/>
    <xf numFmtId="164" fontId="0" fillId="0" borderId="0" xfId="0" applyNumberFormat="1" applyAlignment="1">
      <alignment horizontal="center"/>
    </xf>
    <xf numFmtId="167" fontId="2" fillId="0" borderId="0" xfId="0" applyNumberFormat="1" applyFont="1"/>
    <xf numFmtId="0" fontId="2" fillId="0" borderId="0" xfId="0" applyFont="1" applyAlignment="1">
      <alignment horizontal="center"/>
    </xf>
    <xf numFmtId="167" fontId="0" fillId="0" borderId="0" xfId="0" applyNumberFormat="1" applyAlignment="1">
      <alignment horizontal="center"/>
    </xf>
    <xf numFmtId="0" fontId="2" fillId="0" borderId="0" xfId="0" quotePrefix="1" applyFont="1" applyAlignment="1">
      <alignment horizontal="left"/>
    </xf>
    <xf numFmtId="164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27" fillId="0" borderId="2" xfId="0" applyFont="1" applyBorder="1" applyAlignment="1">
      <alignment horizontal="center" textRotation="90" wrapText="1"/>
    </xf>
    <xf numFmtId="164" fontId="0" fillId="24" borderId="3" xfId="0" applyNumberFormat="1" applyFill="1" applyBorder="1" applyAlignment="1">
      <alignment horizontal="center" textRotation="90" wrapText="1"/>
    </xf>
    <xf numFmtId="167" fontId="0" fillId="11" borderId="0" xfId="0" applyNumberFormat="1" applyFill="1" applyAlignment="1">
      <alignment horizontal="left"/>
    </xf>
    <xf numFmtId="167" fontId="0" fillId="11" borderId="0" xfId="0" applyNumberFormat="1" applyFill="1" applyAlignment="1">
      <alignment horizontal="left" indent="5"/>
    </xf>
    <xf numFmtId="0" fontId="0" fillId="6" borderId="0" xfId="0" applyFill="1"/>
    <xf numFmtId="164" fontId="0" fillId="0" borderId="0" xfId="0" applyNumberFormat="1"/>
    <xf numFmtId="164" fontId="0" fillId="6" borderId="0" xfId="0" applyNumberFormat="1" applyFill="1"/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4" fillId="7" borderId="0" xfId="0" applyFont="1" applyFill="1" applyAlignment="1">
      <alignment horizontal="left"/>
    </xf>
    <xf numFmtId="0" fontId="27" fillId="7" borderId="0" xfId="0" applyFont="1" applyFill="1" applyAlignment="1">
      <alignment horizontal="left"/>
    </xf>
    <xf numFmtId="0" fontId="39" fillId="0" borderId="0" xfId="0" applyFont="1" applyAlignment="1">
      <alignment horizontal="left" vertical="top" wrapText="1"/>
    </xf>
    <xf numFmtId="0" fontId="27" fillId="0" borderId="11" xfId="0" applyFont="1" applyBorder="1" applyAlignment="1">
      <alignment horizontal="left" vertical="center" textRotation="90" wrapText="1"/>
    </xf>
    <xf numFmtId="0" fontId="27" fillId="0" borderId="2" xfId="0" applyFont="1" applyBorder="1" applyAlignment="1">
      <alignment horizontal="left" vertical="center" textRotation="90" wrapText="1"/>
    </xf>
    <xf numFmtId="0" fontId="27" fillId="0" borderId="3" xfId="0" applyFont="1" applyBorder="1" applyAlignment="1">
      <alignment horizontal="center"/>
    </xf>
  </cellXfs>
  <cellStyles count="2">
    <cellStyle name="Standard" xfId="0" builtinId="0"/>
    <cellStyle name="Standard_Tabelle1" xfId="1" xr:uid="{61C78ECD-4CF7-45D0-8781-2B4BBC4B2B4F}"/>
  </cellStyles>
  <dxfs count="4">
    <dxf>
      <font>
        <strike val="0"/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auto="1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133911</xdr:colOff>
      <xdr:row>9</xdr:row>
      <xdr:rowOff>174812</xdr:rowOff>
    </xdr:from>
    <xdr:to>
      <xdr:col>1</xdr:col>
      <xdr:colOff>3280224</xdr:colOff>
      <xdr:row>35</xdr:row>
      <xdr:rowOff>40342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DF32248-616D-4A25-BE50-C4113D4ACB3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4774" t="29186" r="52730" b="21405"/>
        <a:stretch/>
      </xdr:blipFill>
      <xdr:spPr>
        <a:xfrm>
          <a:off x="339651" y="3047552"/>
          <a:ext cx="3145043" cy="4650890"/>
        </a:xfrm>
        <a:prstGeom prst="rect">
          <a:avLst/>
        </a:prstGeom>
      </xdr:spPr>
    </xdr:pic>
    <xdr:clientData/>
  </xdr:twoCellAnchor>
  <xdr:twoCellAnchor>
    <xdr:from>
      <xdr:col>1</xdr:col>
      <xdr:colOff>2562228</xdr:colOff>
      <xdr:row>12</xdr:row>
      <xdr:rowOff>80684</xdr:rowOff>
    </xdr:from>
    <xdr:to>
      <xdr:col>1</xdr:col>
      <xdr:colOff>3245786</xdr:colOff>
      <xdr:row>15</xdr:row>
      <xdr:rowOff>170331</xdr:rowOff>
    </xdr:to>
    <xdr:sp macro="" textlink="">
      <xdr:nvSpPr>
        <xdr:cNvPr id="3" name="Pfeil nach links 2">
          <a:extLst>
            <a:ext uri="{FF2B5EF4-FFF2-40B4-BE49-F238E27FC236}">
              <a16:creationId xmlns:a16="http://schemas.microsoft.com/office/drawing/2014/main" id="{6C5A5DA6-5CF2-43AB-B466-D1CA4732EAA9}"/>
            </a:ext>
          </a:extLst>
        </xdr:cNvPr>
        <xdr:cNvSpPr/>
      </xdr:nvSpPr>
      <xdr:spPr>
        <a:xfrm rot="19330895">
          <a:off x="2764158" y="3502064"/>
          <a:ext cx="683558" cy="640827"/>
        </a:xfrm>
        <a:prstGeom prst="leftArrow">
          <a:avLst/>
        </a:prstGeom>
        <a:solidFill>
          <a:srgbClr val="FF00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1400" b="1">
              <a:latin typeface="Arial Black" panose="020B0A04020102020204" pitchFamily="34" charset="0"/>
            </a:rPr>
            <a:t>1.</a:t>
          </a:r>
        </a:p>
      </xdr:txBody>
    </xdr:sp>
    <xdr:clientData/>
  </xdr:twoCellAnchor>
  <xdr:twoCellAnchor>
    <xdr:from>
      <xdr:col>1</xdr:col>
      <xdr:colOff>1076885</xdr:colOff>
      <xdr:row>21</xdr:row>
      <xdr:rowOff>13446</xdr:rowOff>
    </xdr:from>
    <xdr:to>
      <xdr:col>1</xdr:col>
      <xdr:colOff>1760443</xdr:colOff>
      <xdr:row>24</xdr:row>
      <xdr:rowOff>103093</xdr:rowOff>
    </xdr:to>
    <xdr:sp macro="" textlink="">
      <xdr:nvSpPr>
        <xdr:cNvPr id="4" name="Pfeil nach links 3">
          <a:extLst>
            <a:ext uri="{FF2B5EF4-FFF2-40B4-BE49-F238E27FC236}">
              <a16:creationId xmlns:a16="http://schemas.microsoft.com/office/drawing/2014/main" id="{1BB25A5D-3F67-46E5-B77C-1EFC9EAE6A45}"/>
            </a:ext>
          </a:extLst>
        </xdr:cNvPr>
        <xdr:cNvSpPr/>
      </xdr:nvSpPr>
      <xdr:spPr>
        <a:xfrm rot="19330895">
          <a:off x="1278815" y="5090906"/>
          <a:ext cx="683558" cy="645907"/>
        </a:xfrm>
        <a:prstGeom prst="leftArrow">
          <a:avLst/>
        </a:prstGeom>
        <a:solidFill>
          <a:srgbClr val="FF00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de-DE" sz="1400" b="1">
              <a:solidFill>
                <a:schemeClr val="lt1"/>
              </a:solidFill>
              <a:latin typeface="Arial Black" panose="020B0A04020102020204" pitchFamily="34" charset="0"/>
              <a:ea typeface="+mn-ea"/>
              <a:cs typeface="+mn-cs"/>
            </a:rPr>
            <a:t>2.</a:t>
          </a:r>
        </a:p>
      </xdr:txBody>
    </xdr:sp>
    <xdr:clientData/>
  </xdr:twoCellAnchor>
  <xdr:twoCellAnchor>
    <xdr:from>
      <xdr:col>1</xdr:col>
      <xdr:colOff>1460687</xdr:colOff>
      <xdr:row>31</xdr:row>
      <xdr:rowOff>47625</xdr:rowOff>
    </xdr:from>
    <xdr:to>
      <xdr:col>1</xdr:col>
      <xdr:colOff>2144245</xdr:colOff>
      <xdr:row>34</xdr:row>
      <xdr:rowOff>137272</xdr:rowOff>
    </xdr:to>
    <xdr:sp macro="" textlink="">
      <xdr:nvSpPr>
        <xdr:cNvPr id="5" name="Pfeil nach links 5">
          <a:extLst>
            <a:ext uri="{FF2B5EF4-FFF2-40B4-BE49-F238E27FC236}">
              <a16:creationId xmlns:a16="http://schemas.microsoft.com/office/drawing/2014/main" id="{F8C689B1-5B64-4470-B6E7-F12DE6840631}"/>
            </a:ext>
          </a:extLst>
        </xdr:cNvPr>
        <xdr:cNvSpPr/>
      </xdr:nvSpPr>
      <xdr:spPr>
        <a:xfrm rot="19330895">
          <a:off x="1661347" y="6967855"/>
          <a:ext cx="684828" cy="645907"/>
        </a:xfrm>
        <a:prstGeom prst="leftArrow">
          <a:avLst/>
        </a:prstGeom>
        <a:solidFill>
          <a:srgbClr val="FF00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de-DE" sz="1400" b="1">
              <a:solidFill>
                <a:schemeClr val="lt1"/>
              </a:solidFill>
              <a:latin typeface="Arial Black" panose="020B0A04020102020204" pitchFamily="34" charset="0"/>
              <a:ea typeface="+mn-ea"/>
              <a:cs typeface="+mn-cs"/>
            </a:rPr>
            <a:t>3.</a:t>
          </a:r>
        </a:p>
      </xdr:txBody>
    </xdr:sp>
    <xdr:clientData/>
  </xdr:twoCellAnchor>
  <xdr:twoCellAnchor>
    <xdr:from>
      <xdr:col>1</xdr:col>
      <xdr:colOff>1029261</xdr:colOff>
      <xdr:row>17</xdr:row>
      <xdr:rowOff>98612</xdr:rowOff>
    </xdr:from>
    <xdr:to>
      <xdr:col>1</xdr:col>
      <xdr:colOff>1712819</xdr:colOff>
      <xdr:row>20</xdr:row>
      <xdr:rowOff>188259</xdr:rowOff>
    </xdr:to>
    <xdr:sp macro="" textlink="">
      <xdr:nvSpPr>
        <xdr:cNvPr id="6" name="Pfeil nach links 6">
          <a:extLst>
            <a:ext uri="{FF2B5EF4-FFF2-40B4-BE49-F238E27FC236}">
              <a16:creationId xmlns:a16="http://schemas.microsoft.com/office/drawing/2014/main" id="{A7E177DC-AE96-4CD9-BAA0-092ABEDAD71B}"/>
            </a:ext>
          </a:extLst>
        </xdr:cNvPr>
        <xdr:cNvSpPr/>
      </xdr:nvSpPr>
      <xdr:spPr>
        <a:xfrm rot="19330895">
          <a:off x="1232461" y="4444552"/>
          <a:ext cx="683558" cy="633207"/>
        </a:xfrm>
        <a:prstGeom prst="leftArrow">
          <a:avLst/>
        </a:prstGeom>
        <a:solidFill>
          <a:schemeClr val="tx1">
            <a:lumMod val="50000"/>
            <a:lumOff val="5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de-DE" sz="1400" b="1">
              <a:solidFill>
                <a:schemeClr val="lt1"/>
              </a:solidFill>
              <a:latin typeface="Arial Black" panose="020B0A04020102020204" pitchFamily="34" charset="0"/>
              <a:ea typeface="+mn-ea"/>
              <a:cs typeface="+mn-cs"/>
            </a:rPr>
            <a:t>4.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408215</xdr:colOff>
      <xdr:row>3</xdr:row>
      <xdr:rowOff>168088</xdr:rowOff>
    </xdr:from>
    <xdr:to>
      <xdr:col>12</xdr:col>
      <xdr:colOff>0</xdr:colOff>
      <xdr:row>6</xdr:row>
      <xdr:rowOff>122464</xdr:rowOff>
    </xdr:to>
    <xdr:cxnSp macro="">
      <xdr:nvCxnSpPr>
        <xdr:cNvPr id="2" name="Verbinder: gewinkelt 1">
          <a:extLst>
            <a:ext uri="{FF2B5EF4-FFF2-40B4-BE49-F238E27FC236}">
              <a16:creationId xmlns:a16="http://schemas.microsoft.com/office/drawing/2014/main" id="{37B6A8CD-C9E4-4343-B92A-B81F72FD86B6}"/>
            </a:ext>
          </a:extLst>
        </xdr:cNvPr>
        <xdr:cNvCxnSpPr/>
      </xdr:nvCxnSpPr>
      <xdr:spPr>
        <a:xfrm flipV="1">
          <a:off x="2504985" y="2616648"/>
          <a:ext cx="4549865" cy="641446"/>
        </a:xfrm>
        <a:prstGeom prst="bentConnector3">
          <a:avLst>
            <a:gd name="adj1" fmla="val 50000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585107</xdr:colOff>
      <xdr:row>7</xdr:row>
      <xdr:rowOff>108857</xdr:rowOff>
    </xdr:from>
    <xdr:to>
      <xdr:col>11</xdr:col>
      <xdr:colOff>1647265</xdr:colOff>
      <xdr:row>12</xdr:row>
      <xdr:rowOff>112059</xdr:rowOff>
    </xdr:to>
    <xdr:cxnSp macro="">
      <xdr:nvCxnSpPr>
        <xdr:cNvPr id="3" name="Verbinder: gewinkelt 2">
          <a:extLst>
            <a:ext uri="{FF2B5EF4-FFF2-40B4-BE49-F238E27FC236}">
              <a16:creationId xmlns:a16="http://schemas.microsoft.com/office/drawing/2014/main" id="{D03B7CE6-360D-496C-A430-2001B5F75DCD}"/>
            </a:ext>
          </a:extLst>
        </xdr:cNvPr>
        <xdr:cNvCxnSpPr/>
      </xdr:nvCxnSpPr>
      <xdr:spPr>
        <a:xfrm>
          <a:off x="2678067" y="3431177"/>
          <a:ext cx="4308278" cy="922682"/>
        </a:xfrm>
        <a:prstGeom prst="bentConnector3">
          <a:avLst>
            <a:gd name="adj1" fmla="val 92894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201706</xdr:colOff>
      <xdr:row>8</xdr:row>
      <xdr:rowOff>123265</xdr:rowOff>
    </xdr:from>
    <xdr:to>
      <xdr:col>12</xdr:col>
      <xdr:colOff>0</xdr:colOff>
      <xdr:row>21</xdr:row>
      <xdr:rowOff>123265</xdr:rowOff>
    </xdr:to>
    <xdr:cxnSp macro="">
      <xdr:nvCxnSpPr>
        <xdr:cNvPr id="4" name="Verbinder: gewinkelt 3">
          <a:extLst>
            <a:ext uri="{FF2B5EF4-FFF2-40B4-BE49-F238E27FC236}">
              <a16:creationId xmlns:a16="http://schemas.microsoft.com/office/drawing/2014/main" id="{74302C9A-12E1-400E-A9B1-A9083CC312D5}"/>
            </a:ext>
          </a:extLst>
        </xdr:cNvPr>
        <xdr:cNvCxnSpPr/>
      </xdr:nvCxnSpPr>
      <xdr:spPr>
        <a:xfrm>
          <a:off x="2295936" y="3627195"/>
          <a:ext cx="4758914" cy="2438400"/>
        </a:xfrm>
        <a:prstGeom prst="bentConnector3">
          <a:avLst>
            <a:gd name="adj1" fmla="val 88874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179294</xdr:colOff>
      <xdr:row>17</xdr:row>
      <xdr:rowOff>112059</xdr:rowOff>
    </xdr:from>
    <xdr:to>
      <xdr:col>11</xdr:col>
      <xdr:colOff>1658471</xdr:colOff>
      <xdr:row>36</xdr:row>
      <xdr:rowOff>123265</xdr:rowOff>
    </xdr:to>
    <xdr:cxnSp macro="">
      <xdr:nvCxnSpPr>
        <xdr:cNvPr id="5" name="Verbinder: gewinkelt 4">
          <a:extLst>
            <a:ext uri="{FF2B5EF4-FFF2-40B4-BE49-F238E27FC236}">
              <a16:creationId xmlns:a16="http://schemas.microsoft.com/office/drawing/2014/main" id="{2FC1DB86-8BF1-4B25-B7B5-6682E90D3A6A}"/>
            </a:ext>
          </a:extLst>
        </xdr:cNvPr>
        <xdr:cNvCxnSpPr/>
      </xdr:nvCxnSpPr>
      <xdr:spPr>
        <a:xfrm>
          <a:off x="2276064" y="5319059"/>
          <a:ext cx="4725297" cy="3711986"/>
        </a:xfrm>
        <a:prstGeom prst="bentConnector3">
          <a:avLst>
            <a:gd name="adj1" fmla="val 82775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257736</xdr:colOff>
      <xdr:row>18</xdr:row>
      <xdr:rowOff>108857</xdr:rowOff>
    </xdr:from>
    <xdr:to>
      <xdr:col>11</xdr:col>
      <xdr:colOff>674914</xdr:colOff>
      <xdr:row>18</xdr:row>
      <xdr:rowOff>112059</xdr:rowOff>
    </xdr:to>
    <xdr:cxnSp macro="">
      <xdr:nvCxnSpPr>
        <xdr:cNvPr id="6" name="Gerader Verbinder 5">
          <a:extLst>
            <a:ext uri="{FF2B5EF4-FFF2-40B4-BE49-F238E27FC236}">
              <a16:creationId xmlns:a16="http://schemas.microsoft.com/office/drawing/2014/main" id="{5481D379-ED7E-4263-A8E0-8111C706A2A1}"/>
            </a:ext>
          </a:extLst>
        </xdr:cNvPr>
        <xdr:cNvCxnSpPr/>
      </xdr:nvCxnSpPr>
      <xdr:spPr>
        <a:xfrm flipV="1">
          <a:off x="2354506" y="5501277"/>
          <a:ext cx="3662028" cy="19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672353</xdr:colOff>
      <xdr:row>18</xdr:row>
      <xdr:rowOff>108857</xdr:rowOff>
    </xdr:from>
    <xdr:to>
      <xdr:col>11</xdr:col>
      <xdr:colOff>672353</xdr:colOff>
      <xdr:row>45</xdr:row>
      <xdr:rowOff>134470</xdr:rowOff>
    </xdr:to>
    <xdr:cxnSp macro="">
      <xdr:nvCxnSpPr>
        <xdr:cNvPr id="7" name="Gerader Verbinder 6">
          <a:extLst>
            <a:ext uri="{FF2B5EF4-FFF2-40B4-BE49-F238E27FC236}">
              <a16:creationId xmlns:a16="http://schemas.microsoft.com/office/drawing/2014/main" id="{2E0E16D5-5555-47B3-B259-1F83009B2CA0}"/>
            </a:ext>
          </a:extLst>
        </xdr:cNvPr>
        <xdr:cNvCxnSpPr/>
      </xdr:nvCxnSpPr>
      <xdr:spPr>
        <a:xfrm>
          <a:off x="6015243" y="5501277"/>
          <a:ext cx="0" cy="520213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672353</xdr:colOff>
      <xdr:row>45</xdr:row>
      <xdr:rowOff>145676</xdr:rowOff>
    </xdr:from>
    <xdr:to>
      <xdr:col>12</xdr:col>
      <xdr:colOff>22411</xdr:colOff>
      <xdr:row>45</xdr:row>
      <xdr:rowOff>145676</xdr:rowOff>
    </xdr:to>
    <xdr:cxnSp macro="">
      <xdr:nvCxnSpPr>
        <xdr:cNvPr id="8" name="Gerader Verbinder 7">
          <a:extLst>
            <a:ext uri="{FF2B5EF4-FFF2-40B4-BE49-F238E27FC236}">
              <a16:creationId xmlns:a16="http://schemas.microsoft.com/office/drawing/2014/main" id="{0C427B04-1515-4222-ABFB-2FFBAC26A889}"/>
            </a:ext>
          </a:extLst>
        </xdr:cNvPr>
        <xdr:cNvCxnSpPr/>
      </xdr:nvCxnSpPr>
      <xdr:spPr>
        <a:xfrm>
          <a:off x="6015243" y="10713346"/>
          <a:ext cx="106455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e Paul" id="{3711D787-402C-4052-AE1F-3390F36884A4}" userId="S::andre.paul@deutschebahn.com::4007d703-0a4e-4301-9821-11fe5fbc7f4c" providerId="AD"/>
  <person displayName="Frank Hoche" id="{48CA58A2-33FE-465C-872D-6E76615693DA}" userId="S::Frank.Hoche@deutschebahn.com::2879b007-3841-49cf-bd54-fa20f7f659ba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950" dT="2020-04-16T06:14:04.45" personId="{3711D787-402C-4052-AE1F-3390F36884A4}" id="{B26EBE13-9C89-4F71-9E8B-6D3AD35C8503}">
    <text xml:space="preserve">Substitutseintrag im MDW beantragt
</text>
  </threadedComment>
  <threadedComment ref="E2042" dT="2025-09-24T12:39:57.31" personId="{48CA58A2-33FE-465C-872D-6E76615693DA}" id="{1AE7F726-D53B-4D51-A9F2-4D80AA485D44}">
    <text>A02-schmierfrei: wurde in Abstimmung mit mech. Stw-Technik zurückgezogen!</text>
  </threadedComment>
  <threadedComment ref="J2259" dT="2020-02-14T15:43:19.47" personId="{48CA58A2-33FE-465C-872D-6E76615693DA}" id="{2C24CE40-33A0-4327-92F1-AAA468031BE5}">
    <text>Für Kronenmutter mit Splintbohrung</text>
  </threadedComment>
  <threadedComment ref="B2304" dT="2023-11-21T09:49:03.40" personId="{48CA58A2-33FE-465C-872D-6E76615693DA}" id="{C6408513-EEB0-4FBA-BFF2-FA5A2518587F}">
    <text xml:space="preserve">Ersetzt durch Normteile :
271227	Schraube,Sechskant- M10x140 8.8 	DIN EN ISO 4017
142865	Mutter,Sechskant- M10 8 A3P	DIN EN ISO 4032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42300-2D63-4860-BD5A-7133164A26B6}">
  <sheetPr>
    <tabColor theme="5" tint="-0.249977111117893"/>
    <pageSetUpPr fitToPage="1"/>
  </sheetPr>
  <dimension ref="A1:AK463"/>
  <sheetViews>
    <sheetView tabSelected="1" zoomScale="130" zoomScaleNormal="130" workbookViewId="0">
      <pane ySplit="2" topLeftCell="A3" activePane="bottomLeft" state="frozen"/>
      <selection pane="bottomLeft" activeCell="AN19" sqref="AN19"/>
    </sheetView>
  </sheetViews>
  <sheetFormatPr baseColWidth="10" defaultColWidth="11.44140625" defaultRowHeight="14.4"/>
  <cols>
    <col min="1" max="1" width="19.5546875" bestFit="1" customWidth="1"/>
    <col min="2" max="2" width="19.5546875" style="29" hidden="1" customWidth="1"/>
    <col min="3" max="7" width="3.44140625" style="29" hidden="1" customWidth="1"/>
    <col min="8" max="8" width="1.5546875" style="30" hidden="1" customWidth="1"/>
    <col min="9" max="9" width="3.88671875" style="30" hidden="1" customWidth="1"/>
    <col min="10" max="10" width="3.5546875" style="30" hidden="1" customWidth="1"/>
    <col min="11" max="11" width="9.109375" style="30" hidden="1" customWidth="1" collapsed="1"/>
    <col min="12" max="12" width="50" style="71" customWidth="1"/>
    <col min="13" max="13" width="46.5546875" style="50" customWidth="1"/>
    <col min="14" max="14" width="9" style="33" bestFit="1" customWidth="1"/>
    <col min="15" max="15" width="13.5546875" style="32" customWidth="1"/>
    <col min="16" max="16" width="15.88671875" style="29" customWidth="1"/>
    <col min="17" max="17" width="7.5546875" style="30" customWidth="1" collapsed="1"/>
    <col min="18" max="18" width="9.44140625" style="29" hidden="1" customWidth="1"/>
    <col min="19" max="20" width="10.109375" style="37" hidden="1" customWidth="1"/>
    <col min="21" max="21" width="10.109375" style="30" hidden="1" customWidth="1"/>
    <col min="22" max="23" width="10.44140625" style="30" hidden="1" customWidth="1"/>
    <col min="24" max="24" width="12.5546875" style="30" hidden="1" customWidth="1"/>
    <col min="25" max="25" width="15.5546875" style="30" hidden="1" customWidth="1"/>
    <col min="26" max="26" width="17.88671875" style="30" hidden="1" customWidth="1"/>
    <col min="27" max="27" width="15.88671875" style="30" hidden="1" customWidth="1"/>
    <col min="28" max="28" width="11.88671875" style="30" hidden="1" customWidth="1"/>
    <col min="29" max="34" width="9.109375" style="30" hidden="1" customWidth="1"/>
    <col min="35" max="35" width="9.109375" style="72" hidden="1" customWidth="1"/>
    <col min="36" max="36" width="18.5546875" style="29" hidden="1" customWidth="1"/>
    <col min="37" max="37" width="43.77734375" style="29" hidden="1" customWidth="1"/>
  </cols>
  <sheetData>
    <row r="1" spans="1:37" s="16" customFormat="1" ht="30.75" customHeight="1">
      <c r="A1" s="1" t="s">
        <v>0</v>
      </c>
      <c r="B1" s="2"/>
      <c r="C1" s="3"/>
      <c r="D1" s="2"/>
      <c r="E1" s="2"/>
      <c r="F1" s="2"/>
      <c r="G1" s="2"/>
      <c r="H1" s="2"/>
      <c r="I1" s="2"/>
      <c r="J1" s="2"/>
      <c r="K1" s="4"/>
      <c r="L1" s="5"/>
      <c r="M1" s="6"/>
      <c r="N1" s="7"/>
      <c r="O1" s="8"/>
      <c r="P1" s="9" t="s">
        <v>1</v>
      </c>
      <c r="Q1" s="10"/>
      <c r="R1" s="11"/>
      <c r="S1" s="12"/>
      <c r="T1" s="12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4"/>
      <c r="AK1" s="15"/>
    </row>
    <row r="2" spans="1:37" s="16" customFormat="1" ht="41.1" customHeight="1">
      <c r="A2" s="17" t="s">
        <v>2</v>
      </c>
      <c r="B2" s="18" t="s">
        <v>3</v>
      </c>
      <c r="C2" s="19" t="s">
        <v>4</v>
      </c>
      <c r="D2" s="20" t="s">
        <v>5</v>
      </c>
      <c r="E2" s="20" t="s">
        <v>6</v>
      </c>
      <c r="F2" s="20" t="s">
        <v>7</v>
      </c>
      <c r="G2" s="20" t="s">
        <v>8</v>
      </c>
      <c r="H2" s="20"/>
      <c r="I2" s="21" t="s">
        <v>9</v>
      </c>
      <c r="J2" s="20" t="s">
        <v>10</v>
      </c>
      <c r="K2" s="17" t="s">
        <v>11</v>
      </c>
      <c r="L2" s="17" t="s">
        <v>12</v>
      </c>
      <c r="M2" s="17" t="s">
        <v>13</v>
      </c>
      <c r="N2" s="18" t="s">
        <v>14</v>
      </c>
      <c r="O2" s="18" t="s">
        <v>15</v>
      </c>
      <c r="P2" s="22" t="s">
        <v>16</v>
      </c>
      <c r="Q2" s="23" t="s">
        <v>11</v>
      </c>
      <c r="R2" s="24"/>
      <c r="S2" s="25" t="s">
        <v>17</v>
      </c>
      <c r="T2" s="25" t="s">
        <v>18</v>
      </c>
      <c r="U2" s="14" t="s">
        <v>19</v>
      </c>
      <c r="V2" s="14" t="s">
        <v>20</v>
      </c>
      <c r="W2" s="26" t="s">
        <v>21</v>
      </c>
      <c r="X2" s="26" t="s">
        <v>22</v>
      </c>
      <c r="Y2" s="26" t="s">
        <v>23</v>
      </c>
      <c r="Z2" s="27" t="s">
        <v>24</v>
      </c>
      <c r="AA2" s="26" t="s">
        <v>25</v>
      </c>
      <c r="AB2" s="26" t="s">
        <v>26</v>
      </c>
      <c r="AC2" s="26" t="s">
        <v>27</v>
      </c>
      <c r="AD2" s="26" t="s">
        <v>8</v>
      </c>
      <c r="AE2" s="26" t="s">
        <v>28</v>
      </c>
      <c r="AF2" s="26" t="s">
        <v>29</v>
      </c>
      <c r="AG2" s="26" t="s">
        <v>30</v>
      </c>
      <c r="AH2" s="26" t="s">
        <v>31</v>
      </c>
      <c r="AI2" s="26" t="s">
        <v>32</v>
      </c>
      <c r="AJ2" s="26" t="s">
        <v>33</v>
      </c>
      <c r="AK2" s="28" t="s">
        <v>13</v>
      </c>
    </row>
    <row r="3" spans="1:37" s="38" customFormat="1">
      <c r="A3" s="29" t="s">
        <v>34</v>
      </c>
      <c r="B3" s="29" t="str">
        <f t="shared" ref="B3:B64" si="0">CONCATENATE(C3," ",D3,E3,F3,G3,H3,I3,J3)</f>
        <v>Sw 1101.0001</v>
      </c>
      <c r="C3" s="29" t="s">
        <v>35</v>
      </c>
      <c r="D3" s="29">
        <v>1</v>
      </c>
      <c r="E3" s="29">
        <v>1</v>
      </c>
      <c r="F3" s="29">
        <v>0</v>
      </c>
      <c r="G3" s="29">
        <v>1</v>
      </c>
      <c r="H3" s="30" t="s">
        <v>36</v>
      </c>
      <c r="I3" s="31" t="s">
        <v>37</v>
      </c>
      <c r="J3" s="31" t="s">
        <v>38</v>
      </c>
      <c r="K3" s="30">
        <v>1</v>
      </c>
      <c r="L3" s="32" t="str">
        <f t="shared" ref="L3:L12" si="1">CONCATENATE(W3," ",X3,"-",Y3,", elektr. gestellt")</f>
        <v>EW 49/54-190/300, elektr. gestellt</v>
      </c>
      <c r="M3" s="32" t="s">
        <v>39</v>
      </c>
      <c r="N3" s="33">
        <v>3</v>
      </c>
      <c r="O3" s="34">
        <v>43475</v>
      </c>
      <c r="P3" s="35" t="str">
        <f>CONCATENATE("S ",R3)</f>
        <v>S 7314.1</v>
      </c>
      <c r="Q3" s="36">
        <v>1</v>
      </c>
      <c r="R3" s="29" t="s">
        <v>40</v>
      </c>
      <c r="S3" s="37"/>
      <c r="T3" s="37"/>
      <c r="U3" s="30">
        <f t="shared" ref="U3:V34" si="2">LEN(L3)</f>
        <v>34</v>
      </c>
      <c r="V3" s="30">
        <f t="shared" si="2"/>
        <v>18</v>
      </c>
      <c r="W3" s="30" t="s">
        <v>41</v>
      </c>
      <c r="X3" s="30" t="s">
        <v>42</v>
      </c>
      <c r="Y3" s="30" t="s">
        <v>43</v>
      </c>
      <c r="Z3" s="30"/>
      <c r="AA3" s="30" t="s">
        <v>44</v>
      </c>
      <c r="AB3" s="30" t="s">
        <v>45</v>
      </c>
      <c r="AC3" s="30" t="s">
        <v>46</v>
      </c>
      <c r="AD3" s="30" t="s">
        <v>47</v>
      </c>
      <c r="AE3" s="30" t="s">
        <v>48</v>
      </c>
      <c r="AF3" s="30" t="s">
        <v>45</v>
      </c>
      <c r="AG3" s="30" t="str">
        <f t="shared" ref="AG3:AG12" si="3">AE3</f>
        <v>R</v>
      </c>
      <c r="AH3" s="30"/>
      <c r="AI3" s="30" t="s">
        <v>49</v>
      </c>
      <c r="AJ3" s="30"/>
      <c r="AK3" s="29"/>
    </row>
    <row r="4" spans="1:37" s="38" customFormat="1">
      <c r="A4" s="29" t="s">
        <v>50</v>
      </c>
      <c r="B4" s="29" t="str">
        <f t="shared" si="0"/>
        <v>Sw 1101.0002</v>
      </c>
      <c r="C4" s="29" t="s">
        <v>35</v>
      </c>
      <c r="D4" s="29">
        <v>1</v>
      </c>
      <c r="E4" s="29">
        <v>1</v>
      </c>
      <c r="F4" s="29">
        <v>0</v>
      </c>
      <c r="G4" s="29">
        <v>1</v>
      </c>
      <c r="H4" s="30" t="s">
        <v>36</v>
      </c>
      <c r="I4" s="31" t="s">
        <v>37</v>
      </c>
      <c r="J4" s="31" t="s">
        <v>51</v>
      </c>
      <c r="K4" s="30">
        <v>1</v>
      </c>
      <c r="L4" s="32" t="str">
        <f>CONCATENATE(W4," ",X4,"-",Y4,", elektr. gest, S700V")</f>
        <v>EW 49/54-190/300, elektr. gest, S700V</v>
      </c>
      <c r="M4" s="32" t="s">
        <v>52</v>
      </c>
      <c r="N4" s="33">
        <v>3</v>
      </c>
      <c r="O4" s="34">
        <v>43475</v>
      </c>
      <c r="P4" s="35"/>
      <c r="Q4" s="36"/>
      <c r="R4" s="29"/>
      <c r="S4" s="37"/>
      <c r="T4" s="37"/>
      <c r="U4" s="30">
        <f t="shared" si="2"/>
        <v>37</v>
      </c>
      <c r="V4" s="30">
        <f t="shared" si="2"/>
        <v>20</v>
      </c>
      <c r="W4" s="30" t="s">
        <v>41</v>
      </c>
      <c r="X4" s="30" t="s">
        <v>42</v>
      </c>
      <c r="Y4" s="30" t="s">
        <v>43</v>
      </c>
      <c r="Z4" s="30"/>
      <c r="AA4" s="30" t="s">
        <v>44</v>
      </c>
      <c r="AB4" s="30" t="s">
        <v>45</v>
      </c>
      <c r="AC4" s="30" t="s">
        <v>46</v>
      </c>
      <c r="AD4" s="30" t="s">
        <v>47</v>
      </c>
      <c r="AE4" s="30" t="s">
        <v>48</v>
      </c>
      <c r="AF4" s="30" t="s">
        <v>45</v>
      </c>
      <c r="AG4" s="30" t="str">
        <f t="shared" si="3"/>
        <v>R</v>
      </c>
      <c r="AH4" s="30"/>
      <c r="AI4" s="30" t="s">
        <v>49</v>
      </c>
      <c r="AJ4" s="30"/>
      <c r="AK4" s="29"/>
    </row>
    <row r="5" spans="1:37" s="38" customFormat="1">
      <c r="A5" s="38" t="s">
        <v>53</v>
      </c>
      <c r="B5" s="39" t="str">
        <f t="shared" si="0"/>
        <v>Sw 1101.0002</v>
      </c>
      <c r="C5" s="39" t="s">
        <v>35</v>
      </c>
      <c r="D5" s="39">
        <v>1</v>
      </c>
      <c r="E5" s="39">
        <v>1</v>
      </c>
      <c r="F5" s="39">
        <v>0</v>
      </c>
      <c r="G5" s="39">
        <v>1</v>
      </c>
      <c r="H5" s="40" t="s">
        <v>36</v>
      </c>
      <c r="I5" s="41" t="s">
        <v>37</v>
      </c>
      <c r="J5" s="41" t="s">
        <v>51</v>
      </c>
      <c r="K5" s="40">
        <v>1</v>
      </c>
      <c r="L5" s="42" t="str">
        <f>CONCATENATE(W5," ",X5,"-",Y5,", elektr. gest, beengt")</f>
        <v>EW 49/54-190, elektr. gest, beengt</v>
      </c>
      <c r="M5" s="42" t="s">
        <v>54</v>
      </c>
      <c r="N5" s="43">
        <v>1</v>
      </c>
      <c r="O5" s="34">
        <v>46048</v>
      </c>
      <c r="P5" s="35"/>
      <c r="Q5" s="36"/>
      <c r="R5" s="29"/>
      <c r="S5" s="37"/>
      <c r="T5" s="37"/>
      <c r="U5" s="30">
        <f t="shared" si="2"/>
        <v>34</v>
      </c>
      <c r="V5" s="30">
        <f t="shared" si="2"/>
        <v>32</v>
      </c>
      <c r="W5" s="30" t="s">
        <v>41</v>
      </c>
      <c r="X5" s="30" t="s">
        <v>42</v>
      </c>
      <c r="Y5" s="30">
        <v>190</v>
      </c>
      <c r="Z5" s="30"/>
      <c r="AA5" s="30" t="s">
        <v>44</v>
      </c>
      <c r="AB5" s="30" t="s">
        <v>45</v>
      </c>
      <c r="AC5" s="30" t="s">
        <v>46</v>
      </c>
      <c r="AD5" s="30" t="s">
        <v>47</v>
      </c>
      <c r="AE5" s="30" t="s">
        <v>48</v>
      </c>
      <c r="AF5" s="30" t="s">
        <v>45</v>
      </c>
      <c r="AG5" s="30" t="str">
        <f t="shared" si="3"/>
        <v>R</v>
      </c>
      <c r="AH5" s="30"/>
      <c r="AI5" s="30" t="s">
        <v>49</v>
      </c>
      <c r="AJ5" s="30"/>
      <c r="AK5" s="29"/>
    </row>
    <row r="6" spans="1:37" s="38" customFormat="1">
      <c r="A6" s="29" t="s">
        <v>55</v>
      </c>
      <c r="B6" s="38" t="str">
        <f t="shared" si="0"/>
        <v>Sw 1101.0001</v>
      </c>
      <c r="C6" s="38" t="s">
        <v>35</v>
      </c>
      <c r="D6" s="38">
        <v>1</v>
      </c>
      <c r="E6" s="38">
        <v>1</v>
      </c>
      <c r="F6" s="38">
        <v>0</v>
      </c>
      <c r="G6" s="38">
        <v>1</v>
      </c>
      <c r="H6" s="44" t="s">
        <v>36</v>
      </c>
      <c r="I6" s="45" t="s">
        <v>37</v>
      </c>
      <c r="J6" s="45" t="s">
        <v>38</v>
      </c>
      <c r="K6" s="44">
        <v>1</v>
      </c>
      <c r="L6" s="32" t="str">
        <f>CONCATENATE(W6," ",X6,"-",Y6,", el. gest. mech Riegel")</f>
        <v>EW 49/54-190/300, el. gest. mech Riegel</v>
      </c>
      <c r="M6" s="32" t="s">
        <v>39</v>
      </c>
      <c r="N6" s="33">
        <v>1</v>
      </c>
      <c r="O6" s="34">
        <v>45733</v>
      </c>
      <c r="P6" s="35"/>
      <c r="Q6" s="36"/>
      <c r="R6" s="29"/>
      <c r="S6" s="37"/>
      <c r="T6" s="37"/>
      <c r="U6" s="30">
        <f t="shared" si="2"/>
        <v>39</v>
      </c>
      <c r="V6" s="30">
        <f t="shared" si="2"/>
        <v>18</v>
      </c>
      <c r="W6" s="30" t="s">
        <v>41</v>
      </c>
      <c r="X6" s="30" t="s">
        <v>42</v>
      </c>
      <c r="Y6" s="30" t="s">
        <v>43</v>
      </c>
      <c r="Z6" s="30"/>
      <c r="AA6" s="30" t="s">
        <v>44</v>
      </c>
      <c r="AB6" s="30" t="s">
        <v>45</v>
      </c>
      <c r="AC6" s="30" t="s">
        <v>46</v>
      </c>
      <c r="AD6" s="30" t="s">
        <v>47</v>
      </c>
      <c r="AE6" s="30" t="s">
        <v>48</v>
      </c>
      <c r="AF6" s="30" t="s">
        <v>45</v>
      </c>
      <c r="AG6" s="30" t="str">
        <f t="shared" si="3"/>
        <v>R</v>
      </c>
      <c r="AH6" s="30"/>
      <c r="AI6" s="30" t="s">
        <v>56</v>
      </c>
      <c r="AJ6" s="30"/>
      <c r="AK6" s="29"/>
    </row>
    <row r="7" spans="1:37" s="29" customFormat="1">
      <c r="A7" s="29" t="s">
        <v>57</v>
      </c>
      <c r="B7" s="29" t="str">
        <f t="shared" si="0"/>
        <v>Sw 1141.0003</v>
      </c>
      <c r="C7" s="29" t="s">
        <v>35</v>
      </c>
      <c r="D7" s="29">
        <v>1</v>
      </c>
      <c r="E7" s="29">
        <v>1</v>
      </c>
      <c r="F7" s="29">
        <v>4</v>
      </c>
      <c r="G7" s="29">
        <v>1</v>
      </c>
      <c r="H7" s="30" t="s">
        <v>36</v>
      </c>
      <c r="I7" s="31" t="s">
        <v>37</v>
      </c>
      <c r="J7" s="31" t="s">
        <v>58</v>
      </c>
      <c r="K7" s="30">
        <v>1</v>
      </c>
      <c r="L7" s="32" t="str">
        <f t="shared" si="1"/>
        <v>EW 49-190/300, elektr. gestellt</v>
      </c>
      <c r="M7" s="32" t="s">
        <v>59</v>
      </c>
      <c r="N7" s="33">
        <v>1</v>
      </c>
      <c r="O7" s="34">
        <v>44663</v>
      </c>
      <c r="P7" s="35" t="str">
        <f>CONCATENATE("S ",R7)</f>
        <v>S 7314.74</v>
      </c>
      <c r="Q7" s="36">
        <v>1</v>
      </c>
      <c r="R7" s="29" t="s">
        <v>60</v>
      </c>
      <c r="S7" s="37"/>
      <c r="T7" s="37"/>
      <c r="U7" s="30">
        <f t="shared" si="2"/>
        <v>31</v>
      </c>
      <c r="V7" s="30">
        <f t="shared" si="2"/>
        <v>26</v>
      </c>
      <c r="W7" s="30" t="s">
        <v>41</v>
      </c>
      <c r="X7" s="30">
        <v>49</v>
      </c>
      <c r="Y7" s="30" t="s">
        <v>43</v>
      </c>
      <c r="Z7" s="30"/>
      <c r="AA7" s="30" t="s">
        <v>44</v>
      </c>
      <c r="AB7" s="30" t="s">
        <v>45</v>
      </c>
      <c r="AC7" s="30" t="s">
        <v>46</v>
      </c>
      <c r="AD7" s="30" t="s">
        <v>47</v>
      </c>
      <c r="AE7" s="30" t="s">
        <v>48</v>
      </c>
      <c r="AF7" s="30" t="s">
        <v>45</v>
      </c>
      <c r="AG7" s="30" t="str">
        <f t="shared" si="3"/>
        <v>R</v>
      </c>
      <c r="AH7" s="30"/>
      <c r="AI7" s="30" t="s">
        <v>49</v>
      </c>
      <c r="AJ7" s="30"/>
    </row>
    <row r="8" spans="1:37" s="29" customFormat="1">
      <c r="A8" s="29" t="s">
        <v>61</v>
      </c>
      <c r="B8" s="38" t="str">
        <f t="shared" si="0"/>
        <v>Sw 1141.0101</v>
      </c>
      <c r="C8" s="38" t="s">
        <v>35</v>
      </c>
      <c r="D8" s="38">
        <v>1</v>
      </c>
      <c r="E8" s="38">
        <v>1</v>
      </c>
      <c r="F8" s="38">
        <v>4</v>
      </c>
      <c r="G8" s="38">
        <v>1</v>
      </c>
      <c r="H8" s="44" t="s">
        <v>36</v>
      </c>
      <c r="I8" s="45" t="s">
        <v>38</v>
      </c>
      <c r="J8" s="45" t="s">
        <v>38</v>
      </c>
      <c r="K8" s="44">
        <v>1</v>
      </c>
      <c r="L8" s="32" t="str">
        <f>CONCATENATE(W8," ",X8,"-",Y8,", elektr. gest., Sonderkonstr.")</f>
        <v>EW 49-190, elektr. gest., Sonderkonstr.</v>
      </c>
      <c r="M8" s="32" t="s">
        <v>62</v>
      </c>
      <c r="N8" s="33">
        <v>2</v>
      </c>
      <c r="O8" s="34">
        <v>45699</v>
      </c>
      <c r="P8" s="35"/>
      <c r="Q8" s="36"/>
      <c r="R8" s="29" t="s">
        <v>40</v>
      </c>
      <c r="S8" s="37"/>
      <c r="T8" s="37"/>
      <c r="U8" s="30">
        <f t="shared" si="2"/>
        <v>39</v>
      </c>
      <c r="V8" s="30">
        <f t="shared" si="2"/>
        <v>12</v>
      </c>
      <c r="W8" s="30" t="s">
        <v>41</v>
      </c>
      <c r="X8" s="30">
        <v>49</v>
      </c>
      <c r="Y8" s="30">
        <v>190</v>
      </c>
      <c r="Z8" s="30"/>
      <c r="AA8" s="30" t="s">
        <v>44</v>
      </c>
      <c r="AB8" s="30" t="s">
        <v>45</v>
      </c>
      <c r="AC8" s="30" t="s">
        <v>46</v>
      </c>
      <c r="AD8" s="30" t="s">
        <v>47</v>
      </c>
      <c r="AE8" s="30" t="s">
        <v>48</v>
      </c>
      <c r="AF8" s="30" t="s">
        <v>45</v>
      </c>
      <c r="AG8" s="30" t="str">
        <f t="shared" si="3"/>
        <v>R</v>
      </c>
      <c r="AH8" s="30"/>
      <c r="AI8" s="30" t="s">
        <v>49</v>
      </c>
      <c r="AJ8" s="30"/>
    </row>
    <row r="9" spans="1:37" s="46" customFormat="1">
      <c r="A9" s="29" t="s">
        <v>63</v>
      </c>
      <c r="B9" s="29" t="str">
        <f t="shared" si="0"/>
        <v>Sw 1141.0501</v>
      </c>
      <c r="C9" s="29" t="s">
        <v>35</v>
      </c>
      <c r="D9" s="29">
        <v>1</v>
      </c>
      <c r="E9" s="29">
        <v>1</v>
      </c>
      <c r="F9" s="29">
        <v>4</v>
      </c>
      <c r="G9" s="29">
        <v>1</v>
      </c>
      <c r="H9" s="29" t="s">
        <v>36</v>
      </c>
      <c r="I9" s="47" t="s">
        <v>64</v>
      </c>
      <c r="J9" s="30" t="s">
        <v>38</v>
      </c>
      <c r="K9" s="30">
        <v>1</v>
      </c>
      <c r="L9" s="32" t="str">
        <f t="shared" si="1"/>
        <v>EW 49-500, elektr. gestellt</v>
      </c>
      <c r="M9" s="32" t="s">
        <v>65</v>
      </c>
      <c r="N9" s="33">
        <v>3</v>
      </c>
      <c r="O9" s="34">
        <v>44298</v>
      </c>
      <c r="P9" s="35" t="str">
        <f>CONCATENATE("S ",R9)</f>
        <v>S 7314.61</v>
      </c>
      <c r="Q9" s="36">
        <v>1</v>
      </c>
      <c r="R9" s="29" t="s">
        <v>66</v>
      </c>
      <c r="S9" s="37"/>
      <c r="T9" s="37"/>
      <c r="U9" s="30">
        <f t="shared" si="2"/>
        <v>27</v>
      </c>
      <c r="V9" s="30">
        <f t="shared" si="2"/>
        <v>24</v>
      </c>
      <c r="W9" s="30" t="s">
        <v>41</v>
      </c>
      <c r="X9" s="30">
        <v>49</v>
      </c>
      <c r="Y9" s="30">
        <v>500</v>
      </c>
      <c r="Z9" s="30"/>
      <c r="AA9" s="30" t="s">
        <v>44</v>
      </c>
      <c r="AB9" s="30" t="s">
        <v>45</v>
      </c>
      <c r="AC9" s="30" t="s">
        <v>46</v>
      </c>
      <c r="AD9" s="30" t="s">
        <v>47</v>
      </c>
      <c r="AE9" s="30" t="s">
        <v>48</v>
      </c>
      <c r="AF9" s="30" t="s">
        <v>48</v>
      </c>
      <c r="AG9" s="30" t="str">
        <f t="shared" si="3"/>
        <v>R</v>
      </c>
      <c r="AH9" s="30"/>
      <c r="AI9" s="30" t="s">
        <v>49</v>
      </c>
      <c r="AJ9" s="30"/>
      <c r="AK9" s="29"/>
    </row>
    <row r="10" spans="1:37" s="39" customFormat="1">
      <c r="A10" s="29" t="s">
        <v>67</v>
      </c>
      <c r="B10" s="29" t="str">
        <f t="shared" si="0"/>
        <v>Sw 1141.0511</v>
      </c>
      <c r="C10" s="29" t="s">
        <v>35</v>
      </c>
      <c r="D10" s="29">
        <v>1</v>
      </c>
      <c r="E10" s="29">
        <v>1</v>
      </c>
      <c r="F10" s="29">
        <v>4</v>
      </c>
      <c r="G10" s="29">
        <v>1</v>
      </c>
      <c r="H10" s="29" t="s">
        <v>36</v>
      </c>
      <c r="I10" s="47" t="s">
        <v>64</v>
      </c>
      <c r="J10" s="30">
        <v>11</v>
      </c>
      <c r="K10" s="30">
        <v>1</v>
      </c>
      <c r="L10" s="32" t="str">
        <f t="shared" si="1"/>
        <v>EW 49-500, elektr. gestellt</v>
      </c>
      <c r="M10" s="32" t="s">
        <v>68</v>
      </c>
      <c r="N10" s="33">
        <v>2</v>
      </c>
      <c r="O10" s="34">
        <v>43475</v>
      </c>
      <c r="P10" s="35" t="str">
        <f>CONCATENATE("S ",R10)</f>
        <v>S 7314.60</v>
      </c>
      <c r="Q10" s="36">
        <v>3</v>
      </c>
      <c r="R10" s="29" t="s">
        <v>69</v>
      </c>
      <c r="S10" s="37"/>
      <c r="T10" s="37"/>
      <c r="U10" s="30">
        <f t="shared" si="2"/>
        <v>27</v>
      </c>
      <c r="V10" s="30">
        <f t="shared" si="2"/>
        <v>20</v>
      </c>
      <c r="W10" s="30" t="s">
        <v>41</v>
      </c>
      <c r="X10" s="30">
        <v>49</v>
      </c>
      <c r="Y10" s="30">
        <v>500</v>
      </c>
      <c r="Z10" s="30"/>
      <c r="AA10" s="30" t="s">
        <v>44</v>
      </c>
      <c r="AB10" s="30" t="s">
        <v>45</v>
      </c>
      <c r="AC10" s="30" t="s">
        <v>46</v>
      </c>
      <c r="AD10" s="30" t="s">
        <v>47</v>
      </c>
      <c r="AE10" s="30" t="s">
        <v>48</v>
      </c>
      <c r="AF10" s="30" t="s">
        <v>70</v>
      </c>
      <c r="AG10" s="30" t="str">
        <f t="shared" si="3"/>
        <v>R</v>
      </c>
      <c r="AH10" s="30"/>
      <c r="AI10" s="30" t="s">
        <v>49</v>
      </c>
      <c r="AJ10" s="30"/>
      <c r="AK10" s="29"/>
    </row>
    <row r="11" spans="1:37" s="39" customFormat="1">
      <c r="A11" s="29" t="s">
        <v>71</v>
      </c>
      <c r="B11" s="29" t="str">
        <f t="shared" si="0"/>
        <v>Sw 1141.0711</v>
      </c>
      <c r="C11" s="29" t="s">
        <v>35</v>
      </c>
      <c r="D11" s="29">
        <v>1</v>
      </c>
      <c r="E11" s="29">
        <v>1</v>
      </c>
      <c r="F11" s="29">
        <v>4</v>
      </c>
      <c r="G11" s="29">
        <v>1</v>
      </c>
      <c r="H11" s="29" t="s">
        <v>36</v>
      </c>
      <c r="I11" s="47" t="s">
        <v>72</v>
      </c>
      <c r="J11" s="30">
        <v>11</v>
      </c>
      <c r="K11" s="30">
        <v>1</v>
      </c>
      <c r="L11" s="32" t="str">
        <f t="shared" si="1"/>
        <v>EW 49-760, elektr. gestellt</v>
      </c>
      <c r="M11" s="32" t="s">
        <v>68</v>
      </c>
      <c r="N11" s="33">
        <v>1</v>
      </c>
      <c r="O11" s="34">
        <v>44880</v>
      </c>
      <c r="P11" s="35" t="s">
        <v>73</v>
      </c>
      <c r="Q11" s="36">
        <v>3</v>
      </c>
      <c r="R11" s="29"/>
      <c r="S11" s="37"/>
      <c r="T11" s="37"/>
      <c r="U11" s="30">
        <f t="shared" si="2"/>
        <v>27</v>
      </c>
      <c r="V11" s="30">
        <f t="shared" si="2"/>
        <v>20</v>
      </c>
      <c r="W11" s="30" t="s">
        <v>41</v>
      </c>
      <c r="X11" s="30">
        <v>49</v>
      </c>
      <c r="Y11" s="30">
        <v>760</v>
      </c>
      <c r="Z11" s="30"/>
      <c r="AA11" s="30" t="s">
        <v>44</v>
      </c>
      <c r="AB11" s="30" t="s">
        <v>45</v>
      </c>
      <c r="AC11" s="30" t="s">
        <v>46</v>
      </c>
      <c r="AD11" s="30" t="s">
        <v>47</v>
      </c>
      <c r="AE11" s="30" t="s">
        <v>48</v>
      </c>
      <c r="AF11" s="30" t="s">
        <v>70</v>
      </c>
      <c r="AG11" s="30" t="str">
        <f t="shared" si="3"/>
        <v>R</v>
      </c>
      <c r="AH11" s="30"/>
      <c r="AI11" s="30" t="s">
        <v>49</v>
      </c>
      <c r="AJ11" s="30"/>
      <c r="AK11" s="29"/>
    </row>
    <row r="12" spans="1:37" s="39" customFormat="1">
      <c r="A12" s="29" t="s">
        <v>74</v>
      </c>
      <c r="B12" s="29" t="str">
        <f t="shared" si="0"/>
        <v>Sw 1141.1211</v>
      </c>
      <c r="C12" s="29" t="s">
        <v>35</v>
      </c>
      <c r="D12" s="29">
        <v>1</v>
      </c>
      <c r="E12" s="29">
        <v>1</v>
      </c>
      <c r="F12" s="29">
        <v>4</v>
      </c>
      <c r="G12" s="29">
        <v>1</v>
      </c>
      <c r="H12" s="29" t="s">
        <v>36</v>
      </c>
      <c r="I12" s="47">
        <v>12</v>
      </c>
      <c r="J12" s="30">
        <v>11</v>
      </c>
      <c r="K12" s="30">
        <v>1</v>
      </c>
      <c r="L12" s="32" t="str">
        <f t="shared" si="1"/>
        <v>EW 49-1200, elektr. gestellt</v>
      </c>
      <c r="M12" s="32" t="s">
        <v>68</v>
      </c>
      <c r="N12" s="33">
        <v>3</v>
      </c>
      <c r="O12" s="34">
        <v>44882</v>
      </c>
      <c r="P12" s="35" t="s">
        <v>45</v>
      </c>
      <c r="Q12" s="36"/>
      <c r="R12" s="29"/>
      <c r="S12" s="37"/>
      <c r="T12" s="37"/>
      <c r="U12" s="30">
        <f t="shared" si="2"/>
        <v>28</v>
      </c>
      <c r="V12" s="30">
        <f t="shared" si="2"/>
        <v>20</v>
      </c>
      <c r="W12" s="30" t="s">
        <v>41</v>
      </c>
      <c r="X12" s="30">
        <v>49</v>
      </c>
      <c r="Y12" s="30">
        <v>1200</v>
      </c>
      <c r="Z12" s="30"/>
      <c r="AA12" s="30" t="s">
        <v>44</v>
      </c>
      <c r="AB12" s="30" t="s">
        <v>45</v>
      </c>
      <c r="AC12" s="30" t="s">
        <v>46</v>
      </c>
      <c r="AD12" s="30" t="s">
        <v>47</v>
      </c>
      <c r="AE12" s="30" t="s">
        <v>48</v>
      </c>
      <c r="AF12" s="30" t="s">
        <v>70</v>
      </c>
      <c r="AG12" s="30" t="str">
        <f t="shared" si="3"/>
        <v>R</v>
      </c>
      <c r="AH12" s="30"/>
      <c r="AI12" s="30" t="s">
        <v>49</v>
      </c>
      <c r="AJ12" s="30"/>
      <c r="AK12" s="29"/>
    </row>
    <row r="13" spans="1:37" s="46" customFormat="1">
      <c r="A13" s="29" t="s">
        <v>75</v>
      </c>
      <c r="B13" s="29" t="str">
        <f t="shared" si="0"/>
        <v>Sw 1151.0181</v>
      </c>
      <c r="C13" s="29" t="s">
        <v>35</v>
      </c>
      <c r="D13" s="29">
        <v>1</v>
      </c>
      <c r="E13" s="29">
        <v>1</v>
      </c>
      <c r="F13" s="29">
        <v>5</v>
      </c>
      <c r="G13" s="29">
        <v>1</v>
      </c>
      <c r="H13" s="29" t="s">
        <v>36</v>
      </c>
      <c r="I13" s="47" t="s">
        <v>38</v>
      </c>
      <c r="J13" s="30">
        <v>81</v>
      </c>
      <c r="K13" s="30"/>
      <c r="L13" s="32" t="str">
        <f>CONCATENATE(W13," ",X13,"-",Y13,", elektr. gest., Sonderkon.")</f>
        <v>EW 54-190/300, elektr. gest., Sonderkon.</v>
      </c>
      <c r="M13" s="32" t="s">
        <v>76</v>
      </c>
      <c r="N13" s="33">
        <v>1</v>
      </c>
      <c r="O13" s="34">
        <v>43207</v>
      </c>
      <c r="P13" s="35" t="s">
        <v>45</v>
      </c>
      <c r="Q13" s="36" t="s">
        <v>45</v>
      </c>
      <c r="R13" s="29"/>
      <c r="S13" s="37"/>
      <c r="T13" s="37"/>
      <c r="U13" s="30">
        <f t="shared" si="2"/>
        <v>40</v>
      </c>
      <c r="V13" s="30">
        <f t="shared" si="2"/>
        <v>20</v>
      </c>
      <c r="W13" s="30" t="s">
        <v>41</v>
      </c>
      <c r="X13" s="30">
        <v>54</v>
      </c>
      <c r="Y13" s="30" t="s">
        <v>43</v>
      </c>
      <c r="Z13" s="30"/>
      <c r="AA13" s="30" t="s">
        <v>44</v>
      </c>
      <c r="AB13" s="30"/>
      <c r="AC13" s="30"/>
      <c r="AD13" s="30"/>
      <c r="AE13" s="30"/>
      <c r="AF13" s="30"/>
      <c r="AG13" s="30"/>
      <c r="AH13" s="30"/>
      <c r="AI13" s="30"/>
      <c r="AJ13" s="30"/>
      <c r="AK13" s="29"/>
    </row>
    <row r="14" spans="1:37" s="39" customFormat="1">
      <c r="A14" s="29" t="s">
        <v>77</v>
      </c>
      <c r="B14" s="38" t="str">
        <f t="shared" si="0"/>
        <v>Sw 1151.0003</v>
      </c>
      <c r="C14" s="38" t="s">
        <v>35</v>
      </c>
      <c r="D14" s="38">
        <v>1</v>
      </c>
      <c r="E14" s="38">
        <v>1</v>
      </c>
      <c r="F14" s="38">
        <v>5</v>
      </c>
      <c r="G14" s="38">
        <v>1</v>
      </c>
      <c r="H14" s="44" t="s">
        <v>36</v>
      </c>
      <c r="I14" s="45" t="s">
        <v>37</v>
      </c>
      <c r="J14" s="45" t="s">
        <v>58</v>
      </c>
      <c r="K14" s="44">
        <v>1</v>
      </c>
      <c r="L14" s="32" t="str">
        <f>CONCATENATE(W14," ",X14,"-",Y14,", elektr. gestellt")</f>
        <v>EW 54-190, elektr. gestellt</v>
      </c>
      <c r="M14" s="32" t="s">
        <v>78</v>
      </c>
      <c r="N14" s="33">
        <v>1</v>
      </c>
      <c r="O14" s="34">
        <v>45096</v>
      </c>
      <c r="P14" s="35" t="str">
        <f>CONCATENATE("S ",R14)</f>
        <v>S 7314.74</v>
      </c>
      <c r="Q14" s="36">
        <v>1</v>
      </c>
      <c r="R14" s="29" t="s">
        <v>60</v>
      </c>
      <c r="S14" s="37"/>
      <c r="T14" s="37"/>
      <c r="U14" s="30">
        <f t="shared" si="2"/>
        <v>27</v>
      </c>
      <c r="V14" s="30">
        <f t="shared" si="2"/>
        <v>38</v>
      </c>
      <c r="W14" s="30" t="s">
        <v>41</v>
      </c>
      <c r="X14" s="30">
        <v>54</v>
      </c>
      <c r="Y14" s="30">
        <v>190</v>
      </c>
      <c r="Z14" s="30"/>
      <c r="AA14" s="30" t="s">
        <v>44</v>
      </c>
      <c r="AB14" s="30" t="s">
        <v>45</v>
      </c>
      <c r="AC14" s="30" t="s">
        <v>79</v>
      </c>
      <c r="AD14" s="30" t="s">
        <v>47</v>
      </c>
      <c r="AE14" s="30" t="s">
        <v>48</v>
      </c>
      <c r="AF14" s="30" t="s">
        <v>45</v>
      </c>
      <c r="AG14" s="30" t="str">
        <f>AE14</f>
        <v>R</v>
      </c>
      <c r="AH14" s="30"/>
      <c r="AI14" s="30" t="s">
        <v>49</v>
      </c>
      <c r="AJ14" s="30"/>
      <c r="AK14" s="29"/>
    </row>
    <row r="15" spans="1:37" s="39" customFormat="1">
      <c r="A15" s="29" t="s">
        <v>80</v>
      </c>
      <c r="B15" s="38" t="str">
        <f t="shared" si="0"/>
        <v>Sw 1151.0003</v>
      </c>
      <c r="C15" s="38" t="s">
        <v>35</v>
      </c>
      <c r="D15" s="38">
        <v>1</v>
      </c>
      <c r="E15" s="38">
        <v>1</v>
      </c>
      <c r="F15" s="38">
        <v>5</v>
      </c>
      <c r="G15" s="38">
        <v>1</v>
      </c>
      <c r="H15" s="44" t="s">
        <v>36</v>
      </c>
      <c r="I15" s="45" t="s">
        <v>37</v>
      </c>
      <c r="J15" s="45" t="s">
        <v>58</v>
      </c>
      <c r="K15" s="44">
        <v>1</v>
      </c>
      <c r="L15" s="32" t="str">
        <f>CONCATENATE(W15," ",X15,"-",Y15,", elektr. gestellt")</f>
        <v>EW 54-190, elektr. gestellt</v>
      </c>
      <c r="M15" s="32" t="s">
        <v>81</v>
      </c>
      <c r="N15" s="33">
        <v>1</v>
      </c>
      <c r="O15" s="34">
        <v>45096</v>
      </c>
      <c r="P15" s="35" t="str">
        <f>CONCATENATE("S ",R15)</f>
        <v>S 7314.74</v>
      </c>
      <c r="Q15" s="36">
        <v>1</v>
      </c>
      <c r="R15" s="29" t="s">
        <v>60</v>
      </c>
      <c r="S15" s="37"/>
      <c r="T15" s="37"/>
      <c r="U15" s="30">
        <f t="shared" si="2"/>
        <v>27</v>
      </c>
      <c r="V15" s="30">
        <f t="shared" si="2"/>
        <v>37</v>
      </c>
      <c r="W15" s="30" t="s">
        <v>41</v>
      </c>
      <c r="X15" s="30">
        <v>54</v>
      </c>
      <c r="Y15" s="30">
        <v>190</v>
      </c>
      <c r="Z15" s="30"/>
      <c r="AA15" s="30" t="s">
        <v>44</v>
      </c>
      <c r="AB15" s="30" t="s">
        <v>45</v>
      </c>
      <c r="AC15" s="30" t="s">
        <v>82</v>
      </c>
      <c r="AD15" s="30" t="s">
        <v>47</v>
      </c>
      <c r="AE15" s="30" t="s">
        <v>48</v>
      </c>
      <c r="AF15" s="30" t="s">
        <v>45</v>
      </c>
      <c r="AG15" s="30" t="str">
        <f>AE15</f>
        <v>R</v>
      </c>
      <c r="AH15" s="30"/>
      <c r="AI15" s="30" t="s">
        <v>49</v>
      </c>
      <c r="AJ15" s="30"/>
      <c r="AK15" s="29"/>
    </row>
    <row r="16" spans="1:37" s="39" customFormat="1">
      <c r="A16" s="29" t="s">
        <v>84</v>
      </c>
      <c r="B16" s="29" t="str">
        <f t="shared" si="0"/>
        <v>Sw 1151.0181</v>
      </c>
      <c r="C16" s="29" t="s">
        <v>35</v>
      </c>
      <c r="D16" s="29">
        <v>1</v>
      </c>
      <c r="E16" s="29">
        <v>1</v>
      </c>
      <c r="F16" s="29">
        <v>5</v>
      </c>
      <c r="G16" s="29">
        <v>1</v>
      </c>
      <c r="H16" s="29" t="s">
        <v>36</v>
      </c>
      <c r="I16" s="47" t="s">
        <v>38</v>
      </c>
      <c r="J16" s="30">
        <v>81</v>
      </c>
      <c r="K16" s="30"/>
      <c r="L16" s="32" t="str">
        <f>CONCATENATE(W16," ",X16,"-",Y16,", elektr. gest., Sonderkonstr.")</f>
        <v>EW 54-190, elektr. gest., Sonderkonstr.</v>
      </c>
      <c r="M16" s="32" t="s">
        <v>85</v>
      </c>
      <c r="N16" s="33">
        <v>2</v>
      </c>
      <c r="O16" s="34">
        <v>43418</v>
      </c>
      <c r="P16" s="35" t="s">
        <v>45</v>
      </c>
      <c r="Q16" s="36" t="s">
        <v>45</v>
      </c>
      <c r="R16" s="29"/>
      <c r="S16" s="37"/>
      <c r="T16" s="37"/>
      <c r="U16" s="30">
        <f t="shared" si="2"/>
        <v>39</v>
      </c>
      <c r="V16" s="30">
        <f t="shared" si="2"/>
        <v>12</v>
      </c>
      <c r="W16" s="30" t="s">
        <v>41</v>
      </c>
      <c r="X16" s="30">
        <v>54</v>
      </c>
      <c r="Y16" s="30">
        <v>190</v>
      </c>
      <c r="Z16" s="30"/>
      <c r="AA16" s="30" t="s">
        <v>44</v>
      </c>
      <c r="AB16" s="30"/>
      <c r="AC16" s="30"/>
      <c r="AD16" s="30"/>
      <c r="AE16" s="30"/>
      <c r="AF16" s="30"/>
      <c r="AG16" s="30"/>
      <c r="AH16" s="30"/>
      <c r="AI16" s="30"/>
      <c r="AJ16" s="30"/>
      <c r="AK16" s="29"/>
    </row>
    <row r="17" spans="1:37" s="39" customFormat="1">
      <c r="A17" s="29" t="s">
        <v>86</v>
      </c>
      <c r="B17" s="38" t="str">
        <f t="shared" si="0"/>
        <v>Sw 1151.0181</v>
      </c>
      <c r="C17" s="38" t="s">
        <v>35</v>
      </c>
      <c r="D17" s="38">
        <v>1</v>
      </c>
      <c r="E17" s="38">
        <v>1</v>
      </c>
      <c r="F17" s="38">
        <v>5</v>
      </c>
      <c r="G17" s="38">
        <v>1</v>
      </c>
      <c r="H17" s="38" t="s">
        <v>36</v>
      </c>
      <c r="I17" s="49" t="s">
        <v>38</v>
      </c>
      <c r="J17" s="44">
        <v>81</v>
      </c>
      <c r="K17" s="44"/>
      <c r="L17" s="32" t="str">
        <f>CONCATENATE(W17," ",X17,"-",Y17,"-1:9 , elektr. gest., Sonderko.")</f>
        <v>EW 54-190-1:9 , elektr. gest., Sonderko.</v>
      </c>
      <c r="M17" s="32" t="s">
        <v>87</v>
      </c>
      <c r="N17" s="33">
        <v>1</v>
      </c>
      <c r="O17" s="34">
        <v>44644</v>
      </c>
      <c r="P17" s="35" t="s">
        <v>45</v>
      </c>
      <c r="Q17" s="36" t="s">
        <v>45</v>
      </c>
      <c r="R17" s="29"/>
      <c r="S17" s="37"/>
      <c r="T17" s="37"/>
      <c r="U17" s="30">
        <f t="shared" si="2"/>
        <v>40</v>
      </c>
      <c r="V17" s="30">
        <f t="shared" si="2"/>
        <v>17</v>
      </c>
      <c r="W17" s="30" t="s">
        <v>41</v>
      </c>
      <c r="X17" s="30">
        <v>54</v>
      </c>
      <c r="Y17" s="30">
        <v>190</v>
      </c>
      <c r="Z17" s="30"/>
      <c r="AA17" s="30" t="s">
        <v>44</v>
      </c>
      <c r="AB17" s="30"/>
      <c r="AC17" s="30"/>
      <c r="AD17" s="30"/>
      <c r="AE17" s="30"/>
      <c r="AF17" s="30"/>
      <c r="AG17" s="30"/>
      <c r="AH17" s="30"/>
      <c r="AI17" s="30"/>
      <c r="AJ17" s="30"/>
      <c r="AK17" s="29"/>
    </row>
    <row r="18" spans="1:37" s="39" customFormat="1">
      <c r="A18" s="29" t="s">
        <v>88</v>
      </c>
      <c r="B18" s="39" t="str">
        <f t="shared" si="0"/>
        <v>Sw 1151.0181</v>
      </c>
      <c r="C18" s="39" t="s">
        <v>35</v>
      </c>
      <c r="D18" s="39">
        <v>1</v>
      </c>
      <c r="E18" s="39">
        <v>1</v>
      </c>
      <c r="F18" s="39">
        <v>5</v>
      </c>
      <c r="G18" s="39">
        <v>1</v>
      </c>
      <c r="H18" s="39" t="s">
        <v>36</v>
      </c>
      <c r="I18" s="48" t="s">
        <v>38</v>
      </c>
      <c r="J18" s="40">
        <v>81</v>
      </c>
      <c r="K18" s="40"/>
      <c r="L18" s="32" t="str">
        <f>CONCATENATE(W18," ",X18,"-",Y18,"-1:9 , elektr. gest., Sonderko.")</f>
        <v>EW 54-190-1:9 , elektr. gest., Sonderko.</v>
      </c>
      <c r="M18" s="32" t="s">
        <v>89</v>
      </c>
      <c r="N18" s="33">
        <v>1</v>
      </c>
      <c r="O18" s="34">
        <v>44902</v>
      </c>
      <c r="P18" s="35"/>
      <c r="Q18" s="36"/>
      <c r="R18" s="29"/>
      <c r="S18" s="37"/>
      <c r="T18" s="37"/>
      <c r="U18" s="30">
        <f t="shared" si="2"/>
        <v>40</v>
      </c>
      <c r="V18" s="30">
        <f t="shared" si="2"/>
        <v>10</v>
      </c>
      <c r="W18" s="30" t="s">
        <v>41</v>
      </c>
      <c r="X18" s="30">
        <v>54</v>
      </c>
      <c r="Y18" s="30">
        <v>190</v>
      </c>
      <c r="Z18" s="30"/>
      <c r="AA18" s="30" t="s">
        <v>44</v>
      </c>
      <c r="AB18" s="30"/>
      <c r="AC18" s="30"/>
      <c r="AD18" s="30"/>
      <c r="AE18" s="30"/>
      <c r="AF18" s="30"/>
      <c r="AG18" s="30"/>
      <c r="AH18" s="30"/>
      <c r="AI18" s="30"/>
      <c r="AJ18" s="30"/>
      <c r="AK18" s="29"/>
    </row>
    <row r="19" spans="1:37" s="39" customFormat="1">
      <c r="A19" s="38" t="s">
        <v>90</v>
      </c>
      <c r="B19" s="39" t="str">
        <f t="shared" si="0"/>
        <v>Sw 1151.0181</v>
      </c>
      <c r="C19" s="39" t="s">
        <v>35</v>
      </c>
      <c r="D19" s="39">
        <v>1</v>
      </c>
      <c r="E19" s="39">
        <v>1</v>
      </c>
      <c r="F19" s="39">
        <v>5</v>
      </c>
      <c r="G19" s="39">
        <v>1</v>
      </c>
      <c r="H19" s="39" t="s">
        <v>36</v>
      </c>
      <c r="I19" s="48" t="s">
        <v>38</v>
      </c>
      <c r="J19" s="40">
        <v>81</v>
      </c>
      <c r="K19" s="40"/>
      <c r="L19" s="42" t="str">
        <f>CONCATENATE(W19," ",X19,"-",Y19,"-1:9 , elektr. gest., Sonderko.")</f>
        <v>EW 54-190-1:9 , elektr. gest., Sonderko.</v>
      </c>
      <c r="M19" s="42" t="s">
        <v>91</v>
      </c>
      <c r="N19" s="43">
        <v>2</v>
      </c>
      <c r="O19" s="34">
        <v>46084</v>
      </c>
      <c r="P19" s="35"/>
      <c r="Q19" s="36"/>
      <c r="R19" s="29"/>
      <c r="S19" s="37"/>
      <c r="T19" s="37"/>
      <c r="U19" s="30">
        <f t="shared" si="2"/>
        <v>40</v>
      </c>
      <c r="V19" s="30">
        <f t="shared" si="2"/>
        <v>27</v>
      </c>
      <c r="W19" s="30" t="s">
        <v>41</v>
      </c>
      <c r="X19" s="30">
        <v>54</v>
      </c>
      <c r="Y19" s="30">
        <v>190</v>
      </c>
      <c r="Z19" s="30"/>
      <c r="AA19" s="30" t="s">
        <v>44</v>
      </c>
      <c r="AB19" s="30"/>
      <c r="AC19" s="30"/>
      <c r="AD19" s="30"/>
      <c r="AE19" s="30"/>
      <c r="AF19" s="30"/>
      <c r="AG19" s="30"/>
      <c r="AH19" s="30"/>
      <c r="AI19" s="30"/>
      <c r="AJ19" s="30"/>
      <c r="AK19" s="29"/>
    </row>
    <row r="20" spans="1:37" s="39" customFormat="1">
      <c r="A20" s="29" t="s">
        <v>92</v>
      </c>
      <c r="B20" s="38" t="str">
        <f t="shared" si="0"/>
        <v>Sw 1151.0003</v>
      </c>
      <c r="C20" s="38" t="s">
        <v>35</v>
      </c>
      <c r="D20" s="38">
        <v>1</v>
      </c>
      <c r="E20" s="38">
        <v>1</v>
      </c>
      <c r="F20" s="38">
        <v>5</v>
      </c>
      <c r="G20" s="38">
        <v>1</v>
      </c>
      <c r="H20" s="44" t="s">
        <v>36</v>
      </c>
      <c r="I20" s="45" t="s">
        <v>37</v>
      </c>
      <c r="J20" s="45" t="s">
        <v>58</v>
      </c>
      <c r="K20" s="44">
        <v>1</v>
      </c>
      <c r="L20" s="32" t="str">
        <f>CONCATENATE(W20," ",X20,"-",Y20,", elektr. gestellt")</f>
        <v>EW 54-300, elektr. gestellt</v>
      </c>
      <c r="M20" s="32" t="s">
        <v>78</v>
      </c>
      <c r="N20" s="33">
        <v>1</v>
      </c>
      <c r="O20" s="34">
        <v>45096</v>
      </c>
      <c r="P20" s="35" t="str">
        <f>CONCATENATE("S ",R20)</f>
        <v>S 7314.74</v>
      </c>
      <c r="Q20" s="36">
        <v>1</v>
      </c>
      <c r="R20" s="29" t="s">
        <v>60</v>
      </c>
      <c r="S20" s="37"/>
      <c r="T20" s="37"/>
      <c r="U20" s="30">
        <f t="shared" si="2"/>
        <v>27</v>
      </c>
      <c r="V20" s="30">
        <f t="shared" si="2"/>
        <v>38</v>
      </c>
      <c r="W20" s="30" t="s">
        <v>41</v>
      </c>
      <c r="X20" s="30">
        <v>54</v>
      </c>
      <c r="Y20" s="30">
        <v>300</v>
      </c>
      <c r="Z20" s="30"/>
      <c r="AA20" s="30" t="s">
        <v>44</v>
      </c>
      <c r="AB20" s="30" t="s">
        <v>45</v>
      </c>
      <c r="AC20" s="30" t="s">
        <v>79</v>
      </c>
      <c r="AD20" s="30" t="s">
        <v>47</v>
      </c>
      <c r="AE20" s="30" t="s">
        <v>48</v>
      </c>
      <c r="AF20" s="30" t="s">
        <v>45</v>
      </c>
      <c r="AG20" s="30" t="str">
        <f>AE20</f>
        <v>R</v>
      </c>
      <c r="AH20" s="30"/>
      <c r="AI20" s="30" t="s">
        <v>49</v>
      </c>
      <c r="AJ20" s="30"/>
      <c r="AK20" s="29"/>
    </row>
    <row r="21" spans="1:37" s="39" customFormat="1">
      <c r="A21" s="29" t="s">
        <v>93</v>
      </c>
      <c r="B21" s="38" t="str">
        <f t="shared" si="0"/>
        <v>Sw 1151.0003</v>
      </c>
      <c r="C21" s="38" t="s">
        <v>35</v>
      </c>
      <c r="D21" s="38">
        <v>1</v>
      </c>
      <c r="E21" s="38">
        <v>1</v>
      </c>
      <c r="F21" s="38">
        <v>5</v>
      </c>
      <c r="G21" s="38">
        <v>1</v>
      </c>
      <c r="H21" s="44" t="s">
        <v>36</v>
      </c>
      <c r="I21" s="45" t="s">
        <v>37</v>
      </c>
      <c r="J21" s="45" t="s">
        <v>58</v>
      </c>
      <c r="K21" s="44">
        <v>1</v>
      </c>
      <c r="L21" s="32" t="str">
        <f>CONCATENATE(W21," ",X21,"-",Y21,", elektr. gestellt")</f>
        <v>EW 54-300, elektr. gestellt</v>
      </c>
      <c r="M21" s="32" t="s">
        <v>81</v>
      </c>
      <c r="N21" s="33">
        <v>1</v>
      </c>
      <c r="O21" s="34">
        <v>45096</v>
      </c>
      <c r="P21" s="35" t="str">
        <f>CONCATENATE("S ",R21)</f>
        <v>S 7314.74</v>
      </c>
      <c r="Q21" s="36">
        <v>1</v>
      </c>
      <c r="R21" s="29" t="s">
        <v>60</v>
      </c>
      <c r="S21" s="37"/>
      <c r="T21" s="37"/>
      <c r="U21" s="30">
        <f t="shared" si="2"/>
        <v>27</v>
      </c>
      <c r="V21" s="30">
        <f t="shared" si="2"/>
        <v>37</v>
      </c>
      <c r="W21" s="30" t="s">
        <v>41</v>
      </c>
      <c r="X21" s="30">
        <v>54</v>
      </c>
      <c r="Y21" s="30">
        <v>300</v>
      </c>
      <c r="Z21" s="30"/>
      <c r="AA21" s="30" t="s">
        <v>44</v>
      </c>
      <c r="AB21" s="30" t="s">
        <v>45</v>
      </c>
      <c r="AC21" s="30" t="s">
        <v>82</v>
      </c>
      <c r="AD21" s="30" t="s">
        <v>47</v>
      </c>
      <c r="AE21" s="30" t="s">
        <v>48</v>
      </c>
      <c r="AF21" s="30" t="s">
        <v>45</v>
      </c>
      <c r="AG21" s="30" t="str">
        <f>AE21</f>
        <v>R</v>
      </c>
      <c r="AH21" s="30"/>
      <c r="AI21" s="30" t="s">
        <v>49</v>
      </c>
      <c r="AJ21" s="30"/>
      <c r="AK21" s="29"/>
    </row>
    <row r="22" spans="1:37" s="46" customFormat="1">
      <c r="A22" s="29" t="s">
        <v>94</v>
      </c>
      <c r="B22" s="38" t="str">
        <f t="shared" si="0"/>
        <v>Sw 1151.0181</v>
      </c>
      <c r="C22" s="38" t="s">
        <v>35</v>
      </c>
      <c r="D22" s="38">
        <v>1</v>
      </c>
      <c r="E22" s="38">
        <v>1</v>
      </c>
      <c r="F22" s="38">
        <v>5</v>
      </c>
      <c r="G22" s="38">
        <v>1</v>
      </c>
      <c r="H22" s="38" t="s">
        <v>36</v>
      </c>
      <c r="I22" s="49" t="s">
        <v>38</v>
      </c>
      <c r="J22" s="44">
        <v>81</v>
      </c>
      <c r="K22" s="44"/>
      <c r="L22" s="32" t="str">
        <f>CONCATENATE(W22," ",X22,"-",Y22,", elektr. gest., Sonderkonstr.")</f>
        <v>EW 54-300, elektr. gest., Sonderkonstr.</v>
      </c>
      <c r="M22" s="32" t="s">
        <v>95</v>
      </c>
      <c r="N22" s="33">
        <v>1</v>
      </c>
      <c r="O22" s="34">
        <v>45798</v>
      </c>
      <c r="P22" s="35" t="s">
        <v>45</v>
      </c>
      <c r="Q22" s="36" t="s">
        <v>45</v>
      </c>
      <c r="R22" s="29"/>
      <c r="S22" s="37"/>
      <c r="T22" s="37"/>
      <c r="U22" s="30">
        <f t="shared" si="2"/>
        <v>39</v>
      </c>
      <c r="V22" s="30">
        <f t="shared" si="2"/>
        <v>25</v>
      </c>
      <c r="W22" s="30" t="s">
        <v>41</v>
      </c>
      <c r="X22" s="30">
        <v>54</v>
      </c>
      <c r="Y22" s="30">
        <v>300</v>
      </c>
      <c r="Z22" s="30"/>
      <c r="AA22" s="30" t="s">
        <v>44</v>
      </c>
      <c r="AB22" s="30"/>
      <c r="AC22" s="30"/>
      <c r="AD22" s="30"/>
      <c r="AE22" s="30"/>
      <c r="AF22" s="30"/>
      <c r="AG22" s="30"/>
      <c r="AH22" s="30"/>
      <c r="AI22" s="30"/>
      <c r="AJ22" s="30"/>
      <c r="AK22" s="29"/>
    </row>
    <row r="23" spans="1:37" s="38" customFormat="1">
      <c r="A23" s="29" t="s">
        <v>96</v>
      </c>
      <c r="B23" s="29" t="str">
        <f t="shared" si="0"/>
        <v>Sw 1151.0501</v>
      </c>
      <c r="C23" s="29" t="s">
        <v>35</v>
      </c>
      <c r="D23" s="29">
        <v>1</v>
      </c>
      <c r="E23" s="29">
        <v>1</v>
      </c>
      <c r="F23" s="29">
        <v>5</v>
      </c>
      <c r="G23" s="29">
        <v>1</v>
      </c>
      <c r="H23" s="29" t="s">
        <v>36</v>
      </c>
      <c r="I23" s="47" t="s">
        <v>64</v>
      </c>
      <c r="J23" s="47" t="s">
        <v>38</v>
      </c>
      <c r="K23" s="30">
        <v>1</v>
      </c>
      <c r="L23" s="32" t="str">
        <f>CONCATENATE(W23," ",X23,"-",Y23,", elektr. gestellt")</f>
        <v>EW 54-500, elektr. gestellt</v>
      </c>
      <c r="M23" s="32" t="s">
        <v>65</v>
      </c>
      <c r="N23" s="33">
        <v>5</v>
      </c>
      <c r="O23" s="34">
        <v>43475</v>
      </c>
      <c r="P23" s="35" t="str">
        <f>CONCATENATE("S ",R23)</f>
        <v>S 7314.22</v>
      </c>
      <c r="Q23" s="36">
        <v>1</v>
      </c>
      <c r="R23" s="29" t="s">
        <v>97</v>
      </c>
      <c r="S23" s="37"/>
      <c r="T23" s="37"/>
      <c r="U23" s="30">
        <f t="shared" si="2"/>
        <v>27</v>
      </c>
      <c r="V23" s="30">
        <f t="shared" si="2"/>
        <v>24</v>
      </c>
      <c r="W23" s="30" t="s">
        <v>41</v>
      </c>
      <c r="X23" s="30">
        <v>54</v>
      </c>
      <c r="Y23" s="30">
        <v>500</v>
      </c>
      <c r="Z23" s="30"/>
      <c r="AA23" s="30" t="s">
        <v>44</v>
      </c>
      <c r="AB23" s="30" t="s">
        <v>45</v>
      </c>
      <c r="AC23" s="30" t="s">
        <v>46</v>
      </c>
      <c r="AD23" s="30" t="s">
        <v>47</v>
      </c>
      <c r="AE23" s="30" t="s">
        <v>48</v>
      </c>
      <c r="AF23" s="30" t="s">
        <v>48</v>
      </c>
      <c r="AG23" s="30" t="str">
        <f>AE23</f>
        <v>R</v>
      </c>
      <c r="AH23" s="30"/>
      <c r="AI23" s="30" t="s">
        <v>49</v>
      </c>
      <c r="AJ23" s="30"/>
      <c r="AK23" s="29"/>
    </row>
    <row r="24" spans="1:37" s="39" customFormat="1">
      <c r="A24" s="29" t="s">
        <v>98</v>
      </c>
      <c r="B24" s="29" t="str">
        <f t="shared" si="0"/>
        <v>Sw 1151.0503</v>
      </c>
      <c r="C24" s="29" t="s">
        <v>35</v>
      </c>
      <c r="D24" s="29">
        <v>1</v>
      </c>
      <c r="E24" s="29">
        <v>1</v>
      </c>
      <c r="F24" s="29">
        <v>5</v>
      </c>
      <c r="G24" s="29">
        <v>1</v>
      </c>
      <c r="H24" s="29" t="s">
        <v>36</v>
      </c>
      <c r="I24" s="47" t="s">
        <v>64</v>
      </c>
      <c r="J24" s="47" t="s">
        <v>58</v>
      </c>
      <c r="K24" s="30">
        <v>1</v>
      </c>
      <c r="L24" s="32" t="str">
        <f>CONCATENATE(W24," ",X24,"-",Y24,", elektr. gestellt")</f>
        <v>EW 54-500, elektr. gestellt</v>
      </c>
      <c r="M24" s="32" t="s">
        <v>99</v>
      </c>
      <c r="N24" s="33">
        <v>1</v>
      </c>
      <c r="O24" s="34">
        <v>43186</v>
      </c>
      <c r="P24" s="35" t="str">
        <f>CONCATENATE("S ",R24)</f>
        <v>S 7314.31</v>
      </c>
      <c r="Q24" s="36">
        <v>1</v>
      </c>
      <c r="R24" s="29" t="s">
        <v>100</v>
      </c>
      <c r="S24" s="37"/>
      <c r="T24" s="37"/>
      <c r="U24" s="30">
        <f t="shared" si="2"/>
        <v>27</v>
      </c>
      <c r="V24" s="30">
        <f t="shared" si="2"/>
        <v>38</v>
      </c>
      <c r="W24" s="30" t="s">
        <v>41</v>
      </c>
      <c r="X24" s="30">
        <v>54</v>
      </c>
      <c r="Y24" s="30">
        <v>500</v>
      </c>
      <c r="Z24" s="30"/>
      <c r="AA24" s="30" t="s">
        <v>44</v>
      </c>
      <c r="AB24" s="30" t="s">
        <v>101</v>
      </c>
      <c r="AC24" s="30" t="s">
        <v>46</v>
      </c>
      <c r="AD24" s="30" t="s">
        <v>47</v>
      </c>
      <c r="AE24" s="30" t="s">
        <v>48</v>
      </c>
      <c r="AF24" s="30" t="s">
        <v>48</v>
      </c>
      <c r="AG24" s="30" t="str">
        <f>AE24</f>
        <v>R</v>
      </c>
      <c r="AH24" s="30"/>
      <c r="AI24" s="30" t="s">
        <v>49</v>
      </c>
      <c r="AJ24" s="30"/>
      <c r="AK24" s="29"/>
    </row>
    <row r="25" spans="1:37" s="38" customFormat="1">
      <c r="A25" s="29" t="s">
        <v>102</v>
      </c>
      <c r="B25" s="29" t="str">
        <f t="shared" si="0"/>
        <v>Sw 1151.0511</v>
      </c>
      <c r="C25" s="29" t="s">
        <v>35</v>
      </c>
      <c r="D25" s="29">
        <v>1</v>
      </c>
      <c r="E25" s="29">
        <v>1</v>
      </c>
      <c r="F25" s="29">
        <v>5</v>
      </c>
      <c r="G25" s="29">
        <v>1</v>
      </c>
      <c r="H25" s="29" t="s">
        <v>36</v>
      </c>
      <c r="I25" s="47" t="s">
        <v>64</v>
      </c>
      <c r="J25" s="47">
        <v>11</v>
      </c>
      <c r="K25" s="30">
        <v>1</v>
      </c>
      <c r="L25" s="32" t="str">
        <f>CONCATENATE(W25," ",X25,"-",Y25,", elektr. gestellt")</f>
        <v>EW 54-500, elektr. gestellt</v>
      </c>
      <c r="M25" s="32" t="s">
        <v>68</v>
      </c>
      <c r="N25" s="33">
        <v>4</v>
      </c>
      <c r="O25" s="34">
        <v>39823</v>
      </c>
      <c r="P25" s="35" t="str">
        <f>CONCATENATE("S ",R25)</f>
        <v>S 7314.23</v>
      </c>
      <c r="Q25" s="36">
        <v>1</v>
      </c>
      <c r="R25" s="29" t="s">
        <v>103</v>
      </c>
      <c r="S25" s="37"/>
      <c r="T25" s="37"/>
      <c r="U25" s="30">
        <f t="shared" si="2"/>
        <v>27</v>
      </c>
      <c r="V25" s="30">
        <f t="shared" si="2"/>
        <v>20</v>
      </c>
      <c r="W25" s="30" t="s">
        <v>41</v>
      </c>
      <c r="X25" s="30">
        <v>54</v>
      </c>
      <c r="Y25" s="30">
        <v>500</v>
      </c>
      <c r="Z25" s="30"/>
      <c r="AA25" s="30" t="s">
        <v>44</v>
      </c>
      <c r="AB25" s="30" t="s">
        <v>45</v>
      </c>
      <c r="AC25" s="30" t="s">
        <v>46</v>
      </c>
      <c r="AD25" s="30" t="s">
        <v>47</v>
      </c>
      <c r="AE25" s="30" t="s">
        <v>48</v>
      </c>
      <c r="AF25" s="30" t="s">
        <v>70</v>
      </c>
      <c r="AG25" s="30" t="str">
        <f>AE25</f>
        <v>R</v>
      </c>
      <c r="AH25" s="30"/>
      <c r="AI25" s="30" t="s">
        <v>49</v>
      </c>
      <c r="AJ25" s="30"/>
      <c r="AK25" s="29"/>
    </row>
    <row r="26" spans="1:37" s="39" customFormat="1">
      <c r="A26" s="29" t="s">
        <v>104</v>
      </c>
      <c r="B26" s="29" t="str">
        <f t="shared" si="0"/>
        <v>Sw 1151.0513</v>
      </c>
      <c r="C26" s="29" t="s">
        <v>35</v>
      </c>
      <c r="D26" s="29">
        <v>1</v>
      </c>
      <c r="E26" s="29">
        <v>1</v>
      </c>
      <c r="F26" s="29">
        <v>5</v>
      </c>
      <c r="G26" s="29">
        <v>1</v>
      </c>
      <c r="H26" s="29" t="s">
        <v>36</v>
      </c>
      <c r="I26" s="47" t="s">
        <v>64</v>
      </c>
      <c r="J26" s="47">
        <v>13</v>
      </c>
      <c r="K26" s="30">
        <v>1</v>
      </c>
      <c r="L26" s="32" t="str">
        <f>CONCATENATE(W26," ",X26,"-",Y26,", elektr. gestellt")</f>
        <v>EW 54-500, elektr. gestellt</v>
      </c>
      <c r="M26" s="32" t="s">
        <v>105</v>
      </c>
      <c r="N26" s="33">
        <v>1</v>
      </c>
      <c r="O26" s="34">
        <v>43186</v>
      </c>
      <c r="P26" s="35" t="str">
        <f>CONCATENATE("S ",R26)</f>
        <v>S 7314.31</v>
      </c>
      <c r="Q26" s="36">
        <v>3</v>
      </c>
      <c r="R26" s="29" t="s">
        <v>100</v>
      </c>
      <c r="S26" s="37"/>
      <c r="T26" s="37"/>
      <c r="U26" s="30">
        <f t="shared" si="2"/>
        <v>27</v>
      </c>
      <c r="V26" s="30">
        <f t="shared" si="2"/>
        <v>34</v>
      </c>
      <c r="W26" s="30" t="s">
        <v>41</v>
      </c>
      <c r="X26" s="30">
        <v>54</v>
      </c>
      <c r="Y26" s="30">
        <v>500</v>
      </c>
      <c r="Z26" s="30"/>
      <c r="AA26" s="30" t="s">
        <v>44</v>
      </c>
      <c r="AB26" s="30" t="s">
        <v>101</v>
      </c>
      <c r="AC26" s="30" t="s">
        <v>46</v>
      </c>
      <c r="AD26" s="30" t="s">
        <v>47</v>
      </c>
      <c r="AE26" s="30" t="s">
        <v>48</v>
      </c>
      <c r="AF26" s="30" t="s">
        <v>70</v>
      </c>
      <c r="AG26" s="30" t="str">
        <f>AE26</f>
        <v>R</v>
      </c>
      <c r="AH26" s="30"/>
      <c r="AI26" s="30" t="s">
        <v>49</v>
      </c>
      <c r="AJ26" s="30"/>
      <c r="AK26" s="29"/>
    </row>
    <row r="27" spans="1:37" s="29" customFormat="1">
      <c r="A27" s="29" t="s">
        <v>106</v>
      </c>
      <c r="B27" s="29" t="str">
        <f t="shared" si="0"/>
        <v>Sw 1151.0551</v>
      </c>
      <c r="C27" s="29" t="s">
        <v>35</v>
      </c>
      <c r="D27" s="29">
        <v>1</v>
      </c>
      <c r="E27" s="29">
        <v>1</v>
      </c>
      <c r="F27" s="29">
        <v>5</v>
      </c>
      <c r="G27" s="29">
        <v>1</v>
      </c>
      <c r="H27" s="29" t="s">
        <v>36</v>
      </c>
      <c r="I27" s="47" t="s">
        <v>64</v>
      </c>
      <c r="J27" s="47">
        <v>51</v>
      </c>
      <c r="K27" s="30">
        <v>1</v>
      </c>
      <c r="L27" s="32" t="str">
        <f>CONCATENATE(W27," ",X27,"-",Y27,", elektr. gestellt, Sonderkonstr.")</f>
        <v>EW 54-500, elektr. gestellt, Sonderkonstr.</v>
      </c>
      <c r="M27" s="32" t="s">
        <v>107</v>
      </c>
      <c r="N27" s="33">
        <v>2</v>
      </c>
      <c r="O27" s="34">
        <v>42793</v>
      </c>
      <c r="P27" s="35" t="s">
        <v>45</v>
      </c>
      <c r="Q27" s="36" t="s">
        <v>45</v>
      </c>
      <c r="S27" s="37"/>
      <c r="T27" s="37"/>
      <c r="U27" s="30">
        <f t="shared" si="2"/>
        <v>42</v>
      </c>
      <c r="V27" s="30">
        <f t="shared" si="2"/>
        <v>25</v>
      </c>
      <c r="W27" s="30" t="s">
        <v>41</v>
      </c>
      <c r="X27" s="30">
        <v>54</v>
      </c>
      <c r="Y27" s="30">
        <v>500</v>
      </c>
      <c r="Z27" s="30"/>
      <c r="AA27" s="30" t="s">
        <v>44</v>
      </c>
      <c r="AB27" s="30"/>
      <c r="AC27" s="30" t="s">
        <v>46</v>
      </c>
      <c r="AD27" s="30" t="s">
        <v>47</v>
      </c>
      <c r="AE27" s="30" t="s">
        <v>70</v>
      </c>
      <c r="AF27" s="30" t="s">
        <v>70</v>
      </c>
      <c r="AG27" s="30" t="s">
        <v>70</v>
      </c>
      <c r="AH27" s="30"/>
      <c r="AI27" s="30" t="s">
        <v>49</v>
      </c>
      <c r="AJ27" s="30"/>
    </row>
    <row r="28" spans="1:37" s="29" customFormat="1">
      <c r="A28" s="29" t="s">
        <v>108</v>
      </c>
      <c r="B28" s="38" t="str">
        <f t="shared" si="0"/>
        <v>Sw 1151.0551</v>
      </c>
      <c r="C28" s="38" t="s">
        <v>35</v>
      </c>
      <c r="D28" s="38">
        <v>1</v>
      </c>
      <c r="E28" s="38">
        <v>1</v>
      </c>
      <c r="F28" s="38">
        <v>5</v>
      </c>
      <c r="G28" s="38">
        <v>1</v>
      </c>
      <c r="H28" s="38" t="s">
        <v>36</v>
      </c>
      <c r="I28" s="49" t="s">
        <v>64</v>
      </c>
      <c r="J28" s="49">
        <v>51</v>
      </c>
      <c r="K28" s="44">
        <v>1</v>
      </c>
      <c r="L28" s="32" t="s">
        <v>109</v>
      </c>
      <c r="M28" s="32" t="s">
        <v>110</v>
      </c>
      <c r="N28" s="33">
        <v>1</v>
      </c>
      <c r="O28" s="34">
        <v>45294</v>
      </c>
      <c r="P28" s="35" t="s">
        <v>45</v>
      </c>
      <c r="Q28" s="36" t="s">
        <v>45</v>
      </c>
      <c r="S28" s="37"/>
      <c r="T28" s="37"/>
      <c r="U28" s="30">
        <f t="shared" si="2"/>
        <v>43</v>
      </c>
      <c r="V28" s="30">
        <f t="shared" si="2"/>
        <v>20</v>
      </c>
      <c r="W28" s="30" t="s">
        <v>41</v>
      </c>
      <c r="X28" s="30">
        <v>54</v>
      </c>
      <c r="Y28" s="30">
        <v>500</v>
      </c>
      <c r="Z28" s="30"/>
      <c r="AA28" s="30" t="s">
        <v>44</v>
      </c>
      <c r="AB28" s="30"/>
      <c r="AC28" s="30" t="s">
        <v>46</v>
      </c>
      <c r="AD28" s="30" t="s">
        <v>47</v>
      </c>
      <c r="AE28" s="30" t="s">
        <v>70</v>
      </c>
      <c r="AF28" s="30" t="s">
        <v>70</v>
      </c>
      <c r="AG28" s="30" t="s">
        <v>70</v>
      </c>
      <c r="AH28" s="30"/>
      <c r="AI28" s="30" t="s">
        <v>49</v>
      </c>
      <c r="AJ28" s="30"/>
    </row>
    <row r="29" spans="1:37" s="29" customFormat="1">
      <c r="A29" s="29" t="s">
        <v>111</v>
      </c>
      <c r="B29" s="38" t="str">
        <f t="shared" si="0"/>
        <v>Sw 1151.0551</v>
      </c>
      <c r="C29" s="38" t="s">
        <v>35</v>
      </c>
      <c r="D29" s="38">
        <v>1</v>
      </c>
      <c r="E29" s="38">
        <v>1</v>
      </c>
      <c r="F29" s="38">
        <v>5</v>
      </c>
      <c r="G29" s="38">
        <v>1</v>
      </c>
      <c r="H29" s="38" t="s">
        <v>36</v>
      </c>
      <c r="I29" s="49" t="s">
        <v>64</v>
      </c>
      <c r="J29" s="49">
        <v>51</v>
      </c>
      <c r="K29" s="44">
        <v>1</v>
      </c>
      <c r="L29" s="32" t="s">
        <v>109</v>
      </c>
      <c r="M29" s="32" t="s">
        <v>112</v>
      </c>
      <c r="N29" s="33">
        <v>1</v>
      </c>
      <c r="O29" s="34">
        <v>45932</v>
      </c>
      <c r="P29" s="35" t="s">
        <v>45</v>
      </c>
      <c r="Q29" s="36" t="s">
        <v>45</v>
      </c>
      <c r="S29" s="37"/>
      <c r="T29" s="37"/>
      <c r="U29" s="30">
        <f t="shared" si="2"/>
        <v>43</v>
      </c>
      <c r="V29" s="30">
        <f t="shared" si="2"/>
        <v>13</v>
      </c>
      <c r="W29" s="30" t="s">
        <v>41</v>
      </c>
      <c r="X29" s="30">
        <v>54</v>
      </c>
      <c r="Y29" s="30">
        <v>500</v>
      </c>
      <c r="Z29" s="30"/>
      <c r="AA29" s="30" t="s">
        <v>44</v>
      </c>
      <c r="AB29" s="30"/>
      <c r="AC29" s="30" t="s">
        <v>46</v>
      </c>
      <c r="AD29" s="30" t="s">
        <v>47</v>
      </c>
      <c r="AE29" s="30" t="s">
        <v>70</v>
      </c>
      <c r="AF29" s="30" t="s">
        <v>70</v>
      </c>
      <c r="AG29" s="30" t="s">
        <v>70</v>
      </c>
      <c r="AH29" s="30"/>
      <c r="AI29" s="30" t="s">
        <v>49</v>
      </c>
      <c r="AJ29" s="30"/>
    </row>
    <row r="30" spans="1:37" s="39" customFormat="1">
      <c r="A30" s="29" t="s">
        <v>113</v>
      </c>
      <c r="B30" s="29" t="str">
        <f t="shared" si="0"/>
        <v>Sw 1151.0581</v>
      </c>
      <c r="C30" s="29" t="s">
        <v>35</v>
      </c>
      <c r="D30" s="29">
        <v>1</v>
      </c>
      <c r="E30" s="29">
        <v>1</v>
      </c>
      <c r="F30" s="29">
        <v>5</v>
      </c>
      <c r="G30" s="29">
        <v>1</v>
      </c>
      <c r="H30" s="29" t="s">
        <v>36</v>
      </c>
      <c r="I30" s="47" t="s">
        <v>64</v>
      </c>
      <c r="J30" s="47">
        <v>81</v>
      </c>
      <c r="K30" s="30">
        <v>1</v>
      </c>
      <c r="L30" s="32" t="str">
        <f>CONCATENATE(W30," ",X30,"-",Y30,", elektr. gest., Sonderkonstr.")</f>
        <v>EW 54-500, elektr. gest., Sonderkonstr.</v>
      </c>
      <c r="M30" s="32" t="s">
        <v>114</v>
      </c>
      <c r="N30" s="33">
        <v>3</v>
      </c>
      <c r="O30" s="34">
        <v>43620</v>
      </c>
      <c r="P30" s="35" t="s">
        <v>45</v>
      </c>
      <c r="Q30" s="36" t="s">
        <v>45</v>
      </c>
      <c r="R30" s="29"/>
      <c r="S30" s="37"/>
      <c r="T30" s="37"/>
      <c r="U30" s="30">
        <f t="shared" si="2"/>
        <v>39</v>
      </c>
      <c r="V30" s="30">
        <f t="shared" si="2"/>
        <v>22</v>
      </c>
      <c r="W30" s="30" t="s">
        <v>41</v>
      </c>
      <c r="X30" s="30">
        <v>54</v>
      </c>
      <c r="Y30" s="30">
        <v>500</v>
      </c>
      <c r="Z30" s="30"/>
      <c r="AA30" s="30" t="s">
        <v>44</v>
      </c>
      <c r="AB30" s="30"/>
      <c r="AC30" s="30" t="s">
        <v>46</v>
      </c>
      <c r="AD30" s="30" t="s">
        <v>47</v>
      </c>
      <c r="AE30" s="30" t="s">
        <v>48</v>
      </c>
      <c r="AF30" s="30" t="s">
        <v>115</v>
      </c>
      <c r="AG30" s="30" t="s">
        <v>48</v>
      </c>
      <c r="AH30" s="30"/>
      <c r="AI30" s="30" t="s">
        <v>49</v>
      </c>
      <c r="AJ30" s="30"/>
      <c r="AK30" s="29"/>
    </row>
    <row r="31" spans="1:37" s="39" customFormat="1">
      <c r="A31" s="29" t="s">
        <v>116</v>
      </c>
      <c r="B31" s="29" t="str">
        <f t="shared" si="0"/>
        <v>Sw 1151.0581</v>
      </c>
      <c r="C31" s="29" t="s">
        <v>35</v>
      </c>
      <c r="D31" s="29">
        <v>1</v>
      </c>
      <c r="E31" s="29">
        <v>1</v>
      </c>
      <c r="F31" s="29">
        <v>5</v>
      </c>
      <c r="G31" s="29">
        <v>1</v>
      </c>
      <c r="H31" s="29" t="s">
        <v>36</v>
      </c>
      <c r="I31" s="47" t="s">
        <v>64</v>
      </c>
      <c r="J31" s="47">
        <v>81</v>
      </c>
      <c r="K31" s="30">
        <v>1</v>
      </c>
      <c r="L31" s="32" t="str">
        <f>CONCATENATE(W31," ",X31,"-",Y31,", elektr. gest., Sonderkonstr.")</f>
        <v>EW 54-500, elektr. gest., Sonderkonstr.</v>
      </c>
      <c r="M31" s="32" t="s">
        <v>117</v>
      </c>
      <c r="N31" s="33">
        <v>1</v>
      </c>
      <c r="O31" s="34">
        <v>43186</v>
      </c>
      <c r="P31" s="35" t="s">
        <v>45</v>
      </c>
      <c r="Q31" s="36" t="s">
        <v>45</v>
      </c>
      <c r="R31" s="29"/>
      <c r="S31" s="37"/>
      <c r="T31" s="37"/>
      <c r="U31" s="30">
        <f t="shared" si="2"/>
        <v>39</v>
      </c>
      <c r="V31" s="30">
        <f t="shared" si="2"/>
        <v>22</v>
      </c>
      <c r="W31" s="30" t="s">
        <v>41</v>
      </c>
      <c r="X31" s="30">
        <v>54</v>
      </c>
      <c r="Y31" s="30">
        <v>500</v>
      </c>
      <c r="Z31" s="30"/>
      <c r="AA31" s="30" t="s">
        <v>44</v>
      </c>
      <c r="AB31" s="30"/>
      <c r="AC31" s="30" t="s">
        <v>46</v>
      </c>
      <c r="AD31" s="30" t="s">
        <v>47</v>
      </c>
      <c r="AE31" s="30" t="s">
        <v>70</v>
      </c>
      <c r="AF31" s="30" t="s">
        <v>70</v>
      </c>
      <c r="AG31" s="30" t="s">
        <v>70</v>
      </c>
      <c r="AH31" s="30"/>
      <c r="AI31" s="30" t="s">
        <v>49</v>
      </c>
      <c r="AJ31" s="30"/>
      <c r="AK31" s="29"/>
    </row>
    <row r="32" spans="1:37" s="39" customFormat="1">
      <c r="A32" s="29" t="s">
        <v>118</v>
      </c>
      <c r="B32" s="39" t="str">
        <f t="shared" si="0"/>
        <v>Sw 1151.0581</v>
      </c>
      <c r="C32" s="39" t="s">
        <v>35</v>
      </c>
      <c r="D32" s="39">
        <v>1</v>
      </c>
      <c r="E32" s="39">
        <v>1</v>
      </c>
      <c r="F32" s="39">
        <v>5</v>
      </c>
      <c r="G32" s="39">
        <v>1</v>
      </c>
      <c r="H32" s="39" t="s">
        <v>36</v>
      </c>
      <c r="I32" s="48" t="s">
        <v>64</v>
      </c>
      <c r="J32" s="48">
        <v>81</v>
      </c>
      <c r="K32" s="30">
        <v>1</v>
      </c>
      <c r="L32" s="32" t="str">
        <f>CONCATENATE(W32," ",X32,"-",Y32,", elektr. gest., Sonderkonstr.")</f>
        <v>EW 54-500, elektr. gest., Sonderkonstr.</v>
      </c>
      <c r="M32" s="32" t="s">
        <v>119</v>
      </c>
      <c r="N32" s="33">
        <v>1</v>
      </c>
      <c r="O32" s="34">
        <v>45082</v>
      </c>
      <c r="P32" s="35" t="s">
        <v>45</v>
      </c>
      <c r="Q32" s="36" t="s">
        <v>45</v>
      </c>
      <c r="R32" s="29"/>
      <c r="S32" s="37"/>
      <c r="T32" s="37"/>
      <c r="U32" s="30">
        <f t="shared" si="2"/>
        <v>39</v>
      </c>
      <c r="V32" s="30">
        <f t="shared" si="2"/>
        <v>13</v>
      </c>
      <c r="W32" s="30" t="s">
        <v>41</v>
      </c>
      <c r="X32" s="30">
        <v>54</v>
      </c>
      <c r="Y32" s="30">
        <v>500</v>
      </c>
      <c r="Z32" s="30"/>
      <c r="AA32" s="30" t="s">
        <v>44</v>
      </c>
      <c r="AB32" s="30"/>
      <c r="AC32" s="30" t="s">
        <v>46</v>
      </c>
      <c r="AD32" s="30" t="s">
        <v>47</v>
      </c>
      <c r="AE32" s="30" t="s">
        <v>70</v>
      </c>
      <c r="AF32" s="30" t="s">
        <v>70</v>
      </c>
      <c r="AG32" s="30" t="s">
        <v>70</v>
      </c>
      <c r="AH32" s="30"/>
      <c r="AI32" s="30" t="s">
        <v>49</v>
      </c>
      <c r="AJ32" s="30"/>
      <c r="AK32" s="29"/>
    </row>
    <row r="33" spans="1:37" s="38" customFormat="1">
      <c r="A33" s="29" t="s">
        <v>120</v>
      </c>
      <c r="B33" s="29" t="str">
        <f t="shared" si="0"/>
        <v>Sw 1151.0701</v>
      </c>
      <c r="C33" s="29" t="s">
        <v>35</v>
      </c>
      <c r="D33" s="29">
        <v>1</v>
      </c>
      <c r="E33" s="29">
        <v>1</v>
      </c>
      <c r="F33" s="29">
        <v>5</v>
      </c>
      <c r="G33" s="29">
        <v>1</v>
      </c>
      <c r="H33" s="29" t="s">
        <v>36</v>
      </c>
      <c r="I33" s="47" t="s">
        <v>72</v>
      </c>
      <c r="J33" s="47" t="s">
        <v>38</v>
      </c>
      <c r="K33" s="30">
        <v>1</v>
      </c>
      <c r="L33" s="32" t="str">
        <f>CONCATENATE(W33," ",X33,"-",Y33,", elektr. gestellt")</f>
        <v>EW 54-760, elektr. gestellt</v>
      </c>
      <c r="M33" s="32" t="s">
        <v>65</v>
      </c>
      <c r="N33" s="33">
        <v>3</v>
      </c>
      <c r="O33" s="34">
        <v>43475</v>
      </c>
      <c r="P33" s="35" t="str">
        <f t="shared" ref="P33:P38" si="4">CONCATENATE("S ",R33)</f>
        <v>S 7314.27</v>
      </c>
      <c r="Q33" s="36">
        <v>1</v>
      </c>
      <c r="R33" s="29" t="s">
        <v>121</v>
      </c>
      <c r="S33" s="37"/>
      <c r="T33" s="37"/>
      <c r="U33" s="30">
        <f t="shared" si="2"/>
        <v>27</v>
      </c>
      <c r="V33" s="30">
        <f t="shared" si="2"/>
        <v>24</v>
      </c>
      <c r="W33" s="30" t="s">
        <v>41</v>
      </c>
      <c r="X33" s="30">
        <v>54</v>
      </c>
      <c r="Y33" s="30">
        <v>760</v>
      </c>
      <c r="Z33" s="30"/>
      <c r="AA33" s="30" t="s">
        <v>44</v>
      </c>
      <c r="AB33" s="30" t="s">
        <v>45</v>
      </c>
      <c r="AC33" s="30" t="s">
        <v>46</v>
      </c>
      <c r="AD33" s="30" t="s">
        <v>47</v>
      </c>
      <c r="AE33" s="30" t="s">
        <v>48</v>
      </c>
      <c r="AF33" s="30" t="s">
        <v>48</v>
      </c>
      <c r="AG33" s="30" t="str">
        <f t="shared" ref="AG33:AG50" si="5">AE33</f>
        <v>R</v>
      </c>
      <c r="AH33" s="30"/>
      <c r="AI33" s="30" t="s">
        <v>49</v>
      </c>
      <c r="AJ33" s="30"/>
      <c r="AK33" s="29"/>
    </row>
    <row r="34" spans="1:37" s="39" customFormat="1">
      <c r="A34" s="29" t="s">
        <v>122</v>
      </c>
      <c r="B34" s="29" t="str">
        <f t="shared" si="0"/>
        <v>Sw 1151.0503</v>
      </c>
      <c r="C34" s="29" t="s">
        <v>35</v>
      </c>
      <c r="D34" s="29">
        <v>1</v>
      </c>
      <c r="E34" s="29">
        <v>1</v>
      </c>
      <c r="F34" s="29">
        <v>5</v>
      </c>
      <c r="G34" s="29">
        <v>1</v>
      </c>
      <c r="H34" s="29" t="s">
        <v>36</v>
      </c>
      <c r="I34" s="47" t="s">
        <v>64</v>
      </c>
      <c r="J34" s="47" t="s">
        <v>58</v>
      </c>
      <c r="K34" s="30">
        <v>1</v>
      </c>
      <c r="L34" s="32" t="s">
        <v>123</v>
      </c>
      <c r="M34" s="32" t="s">
        <v>99</v>
      </c>
      <c r="N34" s="33">
        <v>1</v>
      </c>
      <c r="O34" s="34">
        <v>43201</v>
      </c>
      <c r="P34" s="35" t="str">
        <f t="shared" si="4"/>
        <v>S 7314.31</v>
      </c>
      <c r="Q34" s="36">
        <v>1</v>
      </c>
      <c r="R34" s="29" t="s">
        <v>100</v>
      </c>
      <c r="S34" s="37"/>
      <c r="T34" s="37"/>
      <c r="U34" s="30">
        <f t="shared" si="2"/>
        <v>27</v>
      </c>
      <c r="V34" s="30">
        <f t="shared" si="2"/>
        <v>38</v>
      </c>
      <c r="W34" s="30" t="s">
        <v>41</v>
      </c>
      <c r="X34" s="30">
        <v>54</v>
      </c>
      <c r="Y34" s="30">
        <v>760</v>
      </c>
      <c r="Z34" s="30"/>
      <c r="AA34" s="30" t="s">
        <v>44</v>
      </c>
      <c r="AB34" s="30" t="s">
        <v>101</v>
      </c>
      <c r="AC34" s="30" t="s">
        <v>46</v>
      </c>
      <c r="AD34" s="30" t="s">
        <v>47</v>
      </c>
      <c r="AE34" s="30" t="s">
        <v>48</v>
      </c>
      <c r="AF34" s="30" t="s">
        <v>48</v>
      </c>
      <c r="AG34" s="30" t="str">
        <f t="shared" si="5"/>
        <v>R</v>
      </c>
      <c r="AH34" s="30"/>
      <c r="AI34" s="30" t="s">
        <v>49</v>
      </c>
      <c r="AJ34" s="30"/>
      <c r="AK34" s="29"/>
    </row>
    <row r="35" spans="1:37" s="38" customFormat="1">
      <c r="A35" s="29" t="s">
        <v>124</v>
      </c>
      <c r="B35" s="29" t="str">
        <f t="shared" si="0"/>
        <v>Sw 1151.0711</v>
      </c>
      <c r="C35" s="29" t="s">
        <v>35</v>
      </c>
      <c r="D35" s="29">
        <v>1</v>
      </c>
      <c r="E35" s="29">
        <v>1</v>
      </c>
      <c r="F35" s="29">
        <v>5</v>
      </c>
      <c r="G35" s="29">
        <v>1</v>
      </c>
      <c r="H35" s="29" t="s">
        <v>36</v>
      </c>
      <c r="I35" s="47" t="s">
        <v>72</v>
      </c>
      <c r="J35" s="47">
        <v>11</v>
      </c>
      <c r="K35" s="30">
        <v>1</v>
      </c>
      <c r="L35" s="32" t="str">
        <f>CONCATENATE(W35," ",X35,"-",Y35,", elektr. gestellt")</f>
        <v>EW 54-760, elektr. gestellt</v>
      </c>
      <c r="M35" s="32" t="s">
        <v>68</v>
      </c>
      <c r="N35" s="33">
        <v>3</v>
      </c>
      <c r="O35" s="34">
        <v>43475</v>
      </c>
      <c r="P35" s="35" t="str">
        <f t="shared" si="4"/>
        <v>S 7314.25</v>
      </c>
      <c r="Q35" s="36">
        <v>1</v>
      </c>
      <c r="R35" s="29" t="s">
        <v>125</v>
      </c>
      <c r="S35" s="37"/>
      <c r="T35" s="37"/>
      <c r="U35" s="30">
        <f t="shared" ref="U35:V64" si="6">LEN(L35)</f>
        <v>27</v>
      </c>
      <c r="V35" s="30">
        <f t="shared" si="6"/>
        <v>20</v>
      </c>
      <c r="W35" s="30" t="s">
        <v>41</v>
      </c>
      <c r="X35" s="30">
        <v>54</v>
      </c>
      <c r="Y35" s="30">
        <v>760</v>
      </c>
      <c r="Z35" s="30"/>
      <c r="AA35" s="30" t="s">
        <v>44</v>
      </c>
      <c r="AB35" s="30" t="s">
        <v>45</v>
      </c>
      <c r="AC35" s="30" t="s">
        <v>46</v>
      </c>
      <c r="AD35" s="30" t="s">
        <v>47</v>
      </c>
      <c r="AE35" s="30" t="s">
        <v>48</v>
      </c>
      <c r="AF35" s="30" t="s">
        <v>70</v>
      </c>
      <c r="AG35" s="30" t="str">
        <f t="shared" si="5"/>
        <v>R</v>
      </c>
      <c r="AH35" s="30"/>
      <c r="AI35" s="30" t="s">
        <v>49</v>
      </c>
      <c r="AJ35" s="30"/>
      <c r="AK35" s="29"/>
    </row>
    <row r="36" spans="1:37" s="39" customFormat="1">
      <c r="A36" s="29" t="s">
        <v>126</v>
      </c>
      <c r="B36" s="29" t="str">
        <f t="shared" si="0"/>
        <v>Sw 1151.0513</v>
      </c>
      <c r="C36" s="29" t="s">
        <v>35</v>
      </c>
      <c r="D36" s="29">
        <v>1</v>
      </c>
      <c r="E36" s="29">
        <v>1</v>
      </c>
      <c r="F36" s="29">
        <v>5</v>
      </c>
      <c r="G36" s="29">
        <v>1</v>
      </c>
      <c r="H36" s="29" t="s">
        <v>36</v>
      </c>
      <c r="I36" s="47" t="s">
        <v>64</v>
      </c>
      <c r="J36" s="47">
        <v>13</v>
      </c>
      <c r="K36" s="30">
        <v>1</v>
      </c>
      <c r="L36" s="32" t="s">
        <v>123</v>
      </c>
      <c r="M36" s="32" t="s">
        <v>105</v>
      </c>
      <c r="N36" s="33">
        <v>1</v>
      </c>
      <c r="O36" s="34">
        <v>43209</v>
      </c>
      <c r="P36" s="35" t="str">
        <f t="shared" si="4"/>
        <v>S 7314.31</v>
      </c>
      <c r="Q36" s="36">
        <v>3</v>
      </c>
      <c r="R36" s="29" t="s">
        <v>100</v>
      </c>
      <c r="S36" s="37"/>
      <c r="T36" s="37"/>
      <c r="U36" s="30">
        <f t="shared" si="6"/>
        <v>27</v>
      </c>
      <c r="V36" s="30">
        <f t="shared" si="6"/>
        <v>34</v>
      </c>
      <c r="W36" s="30" t="s">
        <v>41</v>
      </c>
      <c r="X36" s="30">
        <v>54</v>
      </c>
      <c r="Y36" s="30">
        <v>760</v>
      </c>
      <c r="Z36" s="30"/>
      <c r="AA36" s="30" t="s">
        <v>44</v>
      </c>
      <c r="AB36" s="30" t="s">
        <v>101</v>
      </c>
      <c r="AC36" s="30" t="s">
        <v>46</v>
      </c>
      <c r="AD36" s="30" t="s">
        <v>47</v>
      </c>
      <c r="AE36" s="30" t="s">
        <v>48</v>
      </c>
      <c r="AF36" s="30" t="s">
        <v>70</v>
      </c>
      <c r="AG36" s="30" t="str">
        <f t="shared" si="5"/>
        <v>R</v>
      </c>
      <c r="AH36" s="30"/>
      <c r="AI36" s="30" t="s">
        <v>49</v>
      </c>
      <c r="AJ36" s="30"/>
      <c r="AK36" s="29"/>
    </row>
    <row r="37" spans="1:37">
      <c r="A37" t="s">
        <v>127</v>
      </c>
      <c r="B37" s="29" t="str">
        <f t="shared" si="0"/>
        <v>Sw 1151.1201</v>
      </c>
      <c r="C37" s="29" t="s">
        <v>35</v>
      </c>
      <c r="D37" s="29">
        <v>1</v>
      </c>
      <c r="E37" s="29">
        <v>1</v>
      </c>
      <c r="F37" s="29">
        <v>5</v>
      </c>
      <c r="G37" s="29">
        <v>1</v>
      </c>
      <c r="H37" s="30" t="s">
        <v>36</v>
      </c>
      <c r="I37" s="31">
        <v>12</v>
      </c>
      <c r="J37" s="30" t="s">
        <v>38</v>
      </c>
      <c r="K37" s="30">
        <v>1</v>
      </c>
      <c r="L37" s="50" t="str">
        <f>CONCATENATE(W37," ",X37,"-",Y37,", elektr. gestellt")</f>
        <v>EW 54-1200, elektr. gestellt</v>
      </c>
      <c r="M37" s="50" t="s">
        <v>65</v>
      </c>
      <c r="N37" s="33">
        <v>2</v>
      </c>
      <c r="O37" s="34">
        <v>43475</v>
      </c>
      <c r="P37" s="35" t="str">
        <f t="shared" si="4"/>
        <v>S 7314.17</v>
      </c>
      <c r="Q37" s="36">
        <v>1</v>
      </c>
      <c r="R37" s="29" t="s">
        <v>128</v>
      </c>
      <c r="U37" s="30">
        <f t="shared" si="6"/>
        <v>28</v>
      </c>
      <c r="V37" s="30">
        <f t="shared" si="6"/>
        <v>24</v>
      </c>
      <c r="W37" s="30" t="s">
        <v>41</v>
      </c>
      <c r="X37" s="30">
        <v>54</v>
      </c>
      <c r="Y37" s="30">
        <v>1200</v>
      </c>
      <c r="AA37" s="30" t="s">
        <v>44</v>
      </c>
      <c r="AB37" s="30" t="s">
        <v>45</v>
      </c>
      <c r="AC37" s="30" t="s">
        <v>46</v>
      </c>
      <c r="AD37" s="30" t="s">
        <v>47</v>
      </c>
      <c r="AE37" s="30" t="s">
        <v>48</v>
      </c>
      <c r="AF37" s="30" t="s">
        <v>48</v>
      </c>
      <c r="AG37" s="30" t="str">
        <f t="shared" si="5"/>
        <v>R</v>
      </c>
      <c r="AI37" s="30" t="s">
        <v>49</v>
      </c>
      <c r="AJ37" s="30"/>
    </row>
    <row r="38" spans="1:37">
      <c r="A38" t="s">
        <v>129</v>
      </c>
      <c r="B38" s="29" t="str">
        <f t="shared" si="0"/>
        <v>Sw 1151.1201</v>
      </c>
      <c r="C38" s="29" t="s">
        <v>35</v>
      </c>
      <c r="D38" s="29">
        <v>1</v>
      </c>
      <c r="E38" s="29">
        <v>1</v>
      </c>
      <c r="F38" s="29">
        <v>5</v>
      </c>
      <c r="G38" s="29">
        <v>1</v>
      </c>
      <c r="H38" s="30" t="s">
        <v>36</v>
      </c>
      <c r="I38" s="31">
        <v>12</v>
      </c>
      <c r="J38" s="31" t="s">
        <v>38</v>
      </c>
      <c r="K38" s="30">
        <v>1</v>
      </c>
      <c r="L38" s="50" t="str">
        <f>CONCATENATE(W38," ",X38,"-",Y38,", elektr. gestellt")</f>
        <v>EW 54-1200, elektr. gestellt</v>
      </c>
      <c r="M38" s="50" t="s">
        <v>68</v>
      </c>
      <c r="N38" s="33">
        <v>2</v>
      </c>
      <c r="O38" s="34">
        <v>43475</v>
      </c>
      <c r="P38" s="35" t="str">
        <f t="shared" si="4"/>
        <v>S 7314.16</v>
      </c>
      <c r="Q38" s="36">
        <v>1</v>
      </c>
      <c r="R38" s="29" t="s">
        <v>130</v>
      </c>
      <c r="U38" s="30">
        <f t="shared" si="6"/>
        <v>28</v>
      </c>
      <c r="V38" s="30">
        <f t="shared" si="6"/>
        <v>20</v>
      </c>
      <c r="W38" s="30" t="s">
        <v>41</v>
      </c>
      <c r="X38" s="30">
        <v>54</v>
      </c>
      <c r="Y38" s="30">
        <v>1200</v>
      </c>
      <c r="AA38" s="30" t="s">
        <v>44</v>
      </c>
      <c r="AB38" s="30" t="s">
        <v>45</v>
      </c>
      <c r="AC38" s="30" t="s">
        <v>46</v>
      </c>
      <c r="AD38" s="30" t="s">
        <v>47</v>
      </c>
      <c r="AE38" s="30" t="s">
        <v>48</v>
      </c>
      <c r="AF38" s="30" t="s">
        <v>70</v>
      </c>
      <c r="AG38" s="30" t="str">
        <f t="shared" si="5"/>
        <v>R</v>
      </c>
      <c r="AI38" s="30" t="s">
        <v>49</v>
      </c>
      <c r="AJ38" s="30"/>
    </row>
    <row r="39" spans="1:37" s="39" customFormat="1">
      <c r="A39" s="29" t="s">
        <v>132</v>
      </c>
      <c r="B39" s="29" t="str">
        <f t="shared" si="0"/>
        <v>Sw 1161.0311</v>
      </c>
      <c r="C39" s="29" t="s">
        <v>35</v>
      </c>
      <c r="D39" s="29">
        <v>1</v>
      </c>
      <c r="E39" s="29">
        <v>1</v>
      </c>
      <c r="F39" s="29">
        <v>6</v>
      </c>
      <c r="G39" s="29">
        <v>1</v>
      </c>
      <c r="H39" s="30" t="s">
        <v>36</v>
      </c>
      <c r="I39" s="31" t="s">
        <v>58</v>
      </c>
      <c r="J39" s="29">
        <v>11</v>
      </c>
      <c r="K39" s="30">
        <v>1</v>
      </c>
      <c r="L39" s="32" t="str">
        <f t="shared" ref="L39:L54" si="7">CONCATENATE(W39," ",X39,"-",Y39,", elektr. gestellt")</f>
        <v>EW 60-300, elektr. gestellt</v>
      </c>
      <c r="M39" s="32" t="s">
        <v>65</v>
      </c>
      <c r="N39" s="33">
        <v>1</v>
      </c>
      <c r="O39" s="34">
        <v>43346</v>
      </c>
      <c r="P39" s="35" t="str">
        <f t="shared" ref="P39:P49" si="8">CONCATENATE("S ",R39)</f>
        <v>S 7314.18</v>
      </c>
      <c r="Q39" s="36">
        <v>1</v>
      </c>
      <c r="R39" s="29" t="s">
        <v>133</v>
      </c>
      <c r="S39" s="37"/>
      <c r="T39" s="37"/>
      <c r="U39" s="30">
        <f t="shared" si="6"/>
        <v>27</v>
      </c>
      <c r="V39" s="30">
        <f t="shared" si="6"/>
        <v>24</v>
      </c>
      <c r="W39" s="30" t="s">
        <v>41</v>
      </c>
      <c r="X39" s="30">
        <v>60</v>
      </c>
      <c r="Y39" s="30">
        <v>300</v>
      </c>
      <c r="Z39" s="30"/>
      <c r="AA39" s="30" t="s">
        <v>44</v>
      </c>
      <c r="AB39" s="30" t="s">
        <v>45</v>
      </c>
      <c r="AC39" s="30" t="s">
        <v>82</v>
      </c>
      <c r="AD39" s="30" t="s">
        <v>47</v>
      </c>
      <c r="AE39" s="30" t="s">
        <v>48</v>
      </c>
      <c r="AF39" s="30" t="s">
        <v>48</v>
      </c>
      <c r="AG39" s="30" t="str">
        <f t="shared" si="5"/>
        <v>R</v>
      </c>
      <c r="AH39" s="30"/>
      <c r="AI39" s="30" t="s">
        <v>49</v>
      </c>
      <c r="AJ39" s="30"/>
      <c r="AK39" s="29"/>
    </row>
    <row r="40" spans="1:37" s="39" customFormat="1">
      <c r="A40" s="29" t="s">
        <v>134</v>
      </c>
      <c r="B40" s="29" t="str">
        <f t="shared" si="0"/>
        <v>Sw 1161.0311</v>
      </c>
      <c r="C40" s="29" t="s">
        <v>35</v>
      </c>
      <c r="D40" s="29">
        <v>1</v>
      </c>
      <c r="E40" s="29">
        <v>1</v>
      </c>
      <c r="F40" s="29">
        <v>6</v>
      </c>
      <c r="G40" s="29">
        <v>1</v>
      </c>
      <c r="H40" s="30" t="s">
        <v>36</v>
      </c>
      <c r="I40" s="31" t="s">
        <v>58</v>
      </c>
      <c r="J40" s="30">
        <v>11</v>
      </c>
      <c r="K40" s="30">
        <v>1</v>
      </c>
      <c r="L40" s="32" t="str">
        <f t="shared" si="7"/>
        <v>EW 60-300, elektr. gestellt</v>
      </c>
      <c r="M40" s="32" t="s">
        <v>68</v>
      </c>
      <c r="N40" s="33">
        <v>1</v>
      </c>
      <c r="O40" s="34">
        <v>43346</v>
      </c>
      <c r="P40" s="35" t="str">
        <f t="shared" si="8"/>
        <v>S 7314.18</v>
      </c>
      <c r="Q40" s="36">
        <v>3</v>
      </c>
      <c r="R40" s="29" t="s">
        <v>133</v>
      </c>
      <c r="S40" s="37"/>
      <c r="T40" s="37"/>
      <c r="U40" s="30">
        <f t="shared" si="6"/>
        <v>27</v>
      </c>
      <c r="V40" s="30">
        <f t="shared" si="6"/>
        <v>20</v>
      </c>
      <c r="W40" s="30" t="s">
        <v>41</v>
      </c>
      <c r="X40" s="30">
        <v>60</v>
      </c>
      <c r="Y40" s="30">
        <v>300</v>
      </c>
      <c r="Z40" s="30"/>
      <c r="AA40" s="30" t="s">
        <v>44</v>
      </c>
      <c r="AB40" s="30" t="s">
        <v>45</v>
      </c>
      <c r="AC40" s="30" t="s">
        <v>82</v>
      </c>
      <c r="AD40" s="30" t="s">
        <v>47</v>
      </c>
      <c r="AE40" s="30" t="s">
        <v>48</v>
      </c>
      <c r="AF40" s="30" t="s">
        <v>70</v>
      </c>
      <c r="AG40" s="30" t="str">
        <f t="shared" si="5"/>
        <v>R</v>
      </c>
      <c r="AH40" s="30"/>
      <c r="AI40" s="30" t="s">
        <v>49</v>
      </c>
      <c r="AJ40" s="30"/>
      <c r="AK40" s="29"/>
    </row>
    <row r="41" spans="1:37" s="39" customFormat="1">
      <c r="A41" s="29" t="s">
        <v>135</v>
      </c>
      <c r="B41" s="29" t="str">
        <f t="shared" si="0"/>
        <v>Sw 1161.0501</v>
      </c>
      <c r="C41" s="29" t="s">
        <v>35</v>
      </c>
      <c r="D41" s="29">
        <v>1</v>
      </c>
      <c r="E41" s="29">
        <v>1</v>
      </c>
      <c r="F41" s="29">
        <v>6</v>
      </c>
      <c r="G41" s="29">
        <v>1</v>
      </c>
      <c r="H41" s="30" t="s">
        <v>36</v>
      </c>
      <c r="I41" s="31" t="s">
        <v>64</v>
      </c>
      <c r="J41" s="31" t="s">
        <v>38</v>
      </c>
      <c r="K41" s="30">
        <v>1</v>
      </c>
      <c r="L41" s="32" t="str">
        <f t="shared" si="7"/>
        <v>EW 60-500, elektr. gestellt</v>
      </c>
      <c r="M41" s="32" t="s">
        <v>65</v>
      </c>
      <c r="N41" s="33">
        <v>2</v>
      </c>
      <c r="O41" s="34">
        <v>44252</v>
      </c>
      <c r="P41" s="35" t="str">
        <f t="shared" si="8"/>
        <v>S 7314.12</v>
      </c>
      <c r="Q41" s="36">
        <v>1</v>
      </c>
      <c r="R41" s="29" t="s">
        <v>136</v>
      </c>
      <c r="S41" s="37"/>
      <c r="T41" s="37"/>
      <c r="U41" s="30">
        <f t="shared" si="6"/>
        <v>27</v>
      </c>
      <c r="V41" s="30">
        <f t="shared" si="6"/>
        <v>24</v>
      </c>
      <c r="W41" s="30" t="s">
        <v>41</v>
      </c>
      <c r="X41" s="30">
        <v>60</v>
      </c>
      <c r="Y41" s="30">
        <v>500</v>
      </c>
      <c r="Z41" s="30"/>
      <c r="AA41" s="30" t="s">
        <v>44</v>
      </c>
      <c r="AB41" s="30" t="s">
        <v>45</v>
      </c>
      <c r="AC41" s="30" t="s">
        <v>82</v>
      </c>
      <c r="AD41" s="30" t="s">
        <v>47</v>
      </c>
      <c r="AE41" s="30" t="s">
        <v>48</v>
      </c>
      <c r="AF41" s="30" t="s">
        <v>48</v>
      </c>
      <c r="AG41" s="30" t="str">
        <f t="shared" si="5"/>
        <v>R</v>
      </c>
      <c r="AH41" s="30"/>
      <c r="AI41" s="30" t="s">
        <v>49</v>
      </c>
      <c r="AJ41" s="30"/>
      <c r="AK41" s="29"/>
    </row>
    <row r="42" spans="1:37" s="39" customFormat="1">
      <c r="A42" s="29" t="s">
        <v>137</v>
      </c>
      <c r="B42" s="38" t="str">
        <f t="shared" si="0"/>
        <v>Sw 1161.0511</v>
      </c>
      <c r="C42" s="38" t="s">
        <v>35</v>
      </c>
      <c r="D42" s="38">
        <v>1</v>
      </c>
      <c r="E42" s="38">
        <v>1</v>
      </c>
      <c r="F42" s="38">
        <v>6</v>
      </c>
      <c r="G42" s="38">
        <v>1</v>
      </c>
      <c r="H42" s="44" t="s">
        <v>36</v>
      </c>
      <c r="I42" s="45" t="s">
        <v>64</v>
      </c>
      <c r="J42" s="44">
        <v>11</v>
      </c>
      <c r="K42" s="44">
        <v>1</v>
      </c>
      <c r="L42" s="32" t="str">
        <f t="shared" si="7"/>
        <v>EW 60-500, elektr. gestellt</v>
      </c>
      <c r="M42" s="32" t="s">
        <v>68</v>
      </c>
      <c r="N42" s="33">
        <v>3</v>
      </c>
      <c r="O42" s="34">
        <v>45721</v>
      </c>
      <c r="P42" s="35" t="str">
        <f t="shared" si="8"/>
        <v>S 7314.13</v>
      </c>
      <c r="Q42" s="36">
        <v>1</v>
      </c>
      <c r="R42" s="29" t="s">
        <v>138</v>
      </c>
      <c r="S42" s="37"/>
      <c r="T42" s="37"/>
      <c r="U42" s="30">
        <f t="shared" si="6"/>
        <v>27</v>
      </c>
      <c r="V42" s="30">
        <f t="shared" si="6"/>
        <v>20</v>
      </c>
      <c r="W42" s="30" t="s">
        <v>41</v>
      </c>
      <c r="X42" s="30">
        <v>60</v>
      </c>
      <c r="Y42" s="30">
        <v>500</v>
      </c>
      <c r="Z42" s="30"/>
      <c r="AA42" s="30" t="s">
        <v>44</v>
      </c>
      <c r="AB42" s="30" t="s">
        <v>45</v>
      </c>
      <c r="AC42" s="30" t="s">
        <v>82</v>
      </c>
      <c r="AD42" s="30" t="s">
        <v>47</v>
      </c>
      <c r="AE42" s="30" t="s">
        <v>48</v>
      </c>
      <c r="AF42" s="30" t="s">
        <v>70</v>
      </c>
      <c r="AG42" s="30" t="str">
        <f t="shared" si="5"/>
        <v>R</v>
      </c>
      <c r="AH42" s="30"/>
      <c r="AI42" s="30" t="s">
        <v>49</v>
      </c>
      <c r="AJ42" s="30"/>
      <c r="AK42" s="29"/>
    </row>
    <row r="43" spans="1:37" s="39" customFormat="1">
      <c r="A43" s="29" t="s">
        <v>139</v>
      </c>
      <c r="B43" s="29" t="str">
        <f t="shared" si="0"/>
        <v>Sw 1161.0701</v>
      </c>
      <c r="C43" s="29" t="s">
        <v>35</v>
      </c>
      <c r="D43" s="29">
        <v>1</v>
      </c>
      <c r="E43" s="29">
        <v>1</v>
      </c>
      <c r="F43" s="29">
        <v>6</v>
      </c>
      <c r="G43" s="29">
        <v>1</v>
      </c>
      <c r="H43" s="30" t="s">
        <v>36</v>
      </c>
      <c r="I43" s="31" t="s">
        <v>72</v>
      </c>
      <c r="J43" s="31" t="s">
        <v>38</v>
      </c>
      <c r="K43" s="30">
        <v>1</v>
      </c>
      <c r="L43" s="32" t="str">
        <f t="shared" si="7"/>
        <v>EW 60-760, elektr. gestellt</v>
      </c>
      <c r="M43" s="32" t="s">
        <v>65</v>
      </c>
      <c r="N43" s="33">
        <v>1</v>
      </c>
      <c r="O43" s="34">
        <v>43348</v>
      </c>
      <c r="P43" s="35" t="str">
        <f t="shared" si="8"/>
        <v>S 7314.15</v>
      </c>
      <c r="Q43" s="36">
        <v>1</v>
      </c>
      <c r="R43" s="29" t="s">
        <v>140</v>
      </c>
      <c r="S43" s="37"/>
      <c r="T43" s="37"/>
      <c r="U43" s="30">
        <f t="shared" si="6"/>
        <v>27</v>
      </c>
      <c r="V43" s="30">
        <f t="shared" si="6"/>
        <v>24</v>
      </c>
      <c r="W43" s="30" t="s">
        <v>41</v>
      </c>
      <c r="X43" s="30">
        <v>60</v>
      </c>
      <c r="Y43" s="30">
        <v>760</v>
      </c>
      <c r="Z43" s="30"/>
      <c r="AA43" s="30" t="s">
        <v>44</v>
      </c>
      <c r="AB43" s="30" t="s">
        <v>45</v>
      </c>
      <c r="AC43" s="30" t="s">
        <v>82</v>
      </c>
      <c r="AD43" s="30" t="s">
        <v>47</v>
      </c>
      <c r="AE43" s="30" t="s">
        <v>48</v>
      </c>
      <c r="AF43" s="30" t="s">
        <v>48</v>
      </c>
      <c r="AG43" s="30" t="str">
        <f t="shared" si="5"/>
        <v>R</v>
      </c>
      <c r="AH43" s="30"/>
      <c r="AI43" s="30" t="s">
        <v>49</v>
      </c>
      <c r="AJ43" s="30"/>
      <c r="AK43" s="29"/>
    </row>
    <row r="44" spans="1:37" s="39" customFormat="1">
      <c r="A44" s="29" t="s">
        <v>141</v>
      </c>
      <c r="B44" s="29" t="str">
        <f t="shared" si="0"/>
        <v>Sw 1161.0711</v>
      </c>
      <c r="C44" s="29" t="s">
        <v>35</v>
      </c>
      <c r="D44" s="29">
        <v>1</v>
      </c>
      <c r="E44" s="29">
        <v>1</v>
      </c>
      <c r="F44" s="29">
        <v>6</v>
      </c>
      <c r="G44" s="29">
        <v>1</v>
      </c>
      <c r="H44" s="30" t="s">
        <v>36</v>
      </c>
      <c r="I44" s="31" t="s">
        <v>72</v>
      </c>
      <c r="J44" s="30">
        <v>11</v>
      </c>
      <c r="K44" s="30">
        <v>1</v>
      </c>
      <c r="L44" s="32" t="str">
        <f t="shared" si="7"/>
        <v>EW 60-760, elektr. gestellt</v>
      </c>
      <c r="M44" s="32" t="s">
        <v>68</v>
      </c>
      <c r="N44" s="33">
        <v>2</v>
      </c>
      <c r="O44" s="34">
        <v>44299</v>
      </c>
      <c r="P44" s="35" t="str">
        <f t="shared" si="8"/>
        <v>S 7314.14</v>
      </c>
      <c r="Q44" s="36">
        <v>1</v>
      </c>
      <c r="R44" s="29" t="s">
        <v>142</v>
      </c>
      <c r="S44" s="37"/>
      <c r="T44" s="37"/>
      <c r="U44" s="30">
        <f t="shared" si="6"/>
        <v>27</v>
      </c>
      <c r="V44" s="30">
        <f t="shared" si="6"/>
        <v>20</v>
      </c>
      <c r="W44" s="30" t="s">
        <v>41</v>
      </c>
      <c r="X44" s="30">
        <v>60</v>
      </c>
      <c r="Y44" s="30">
        <v>760</v>
      </c>
      <c r="Z44" s="30"/>
      <c r="AA44" s="30" t="s">
        <v>44</v>
      </c>
      <c r="AB44" s="30" t="s">
        <v>45</v>
      </c>
      <c r="AC44" s="30" t="s">
        <v>82</v>
      </c>
      <c r="AD44" s="30" t="s">
        <v>47</v>
      </c>
      <c r="AE44" s="30" t="s">
        <v>48</v>
      </c>
      <c r="AF44" s="30" t="s">
        <v>70</v>
      </c>
      <c r="AG44" s="30" t="str">
        <f t="shared" si="5"/>
        <v>R</v>
      </c>
      <c r="AH44" s="30"/>
      <c r="AI44" s="30" t="s">
        <v>49</v>
      </c>
      <c r="AJ44" s="30"/>
      <c r="AK44" s="29"/>
    </row>
    <row r="45" spans="1:37" s="39" customFormat="1">
      <c r="A45" s="29" t="s">
        <v>143</v>
      </c>
      <c r="B45" s="29" t="str">
        <f t="shared" si="0"/>
        <v>Sw 1161.1201</v>
      </c>
      <c r="C45" s="29" t="s">
        <v>35</v>
      </c>
      <c r="D45" s="29">
        <v>1</v>
      </c>
      <c r="E45" s="29">
        <v>1</v>
      </c>
      <c r="F45" s="29">
        <v>6</v>
      </c>
      <c r="G45" s="29">
        <v>1</v>
      </c>
      <c r="H45" s="30" t="s">
        <v>36</v>
      </c>
      <c r="I45" s="31">
        <v>12</v>
      </c>
      <c r="J45" s="31" t="s">
        <v>38</v>
      </c>
      <c r="K45" s="30">
        <v>1</v>
      </c>
      <c r="L45" s="32" t="str">
        <f t="shared" si="7"/>
        <v>EW 60-1200, elektr. gestellt</v>
      </c>
      <c r="M45" s="32" t="s">
        <v>65</v>
      </c>
      <c r="N45" s="33">
        <v>1</v>
      </c>
      <c r="O45" s="34">
        <v>43349</v>
      </c>
      <c r="P45" s="35" t="str">
        <f t="shared" si="8"/>
        <v>S 7314.17</v>
      </c>
      <c r="Q45" s="36">
        <v>1</v>
      </c>
      <c r="R45" s="29" t="s">
        <v>128</v>
      </c>
      <c r="S45" s="37"/>
      <c r="T45" s="37"/>
      <c r="U45" s="30">
        <f t="shared" si="6"/>
        <v>28</v>
      </c>
      <c r="V45" s="30">
        <f t="shared" si="6"/>
        <v>24</v>
      </c>
      <c r="W45" s="30" t="s">
        <v>41</v>
      </c>
      <c r="X45" s="30">
        <v>60</v>
      </c>
      <c r="Y45" s="30">
        <v>1200</v>
      </c>
      <c r="Z45" s="30"/>
      <c r="AA45" s="30" t="s">
        <v>44</v>
      </c>
      <c r="AB45" s="30" t="s">
        <v>45</v>
      </c>
      <c r="AC45" s="30" t="s">
        <v>82</v>
      </c>
      <c r="AD45" s="30" t="s">
        <v>47</v>
      </c>
      <c r="AE45" s="30" t="s">
        <v>48</v>
      </c>
      <c r="AF45" s="30" t="s">
        <v>48</v>
      </c>
      <c r="AG45" s="30" t="str">
        <f t="shared" si="5"/>
        <v>R</v>
      </c>
      <c r="AH45" s="30"/>
      <c r="AI45" s="30" t="s">
        <v>49</v>
      </c>
      <c r="AJ45" s="30"/>
      <c r="AK45" s="29"/>
    </row>
    <row r="46" spans="1:37" s="39" customFormat="1">
      <c r="A46" s="29" t="s">
        <v>144</v>
      </c>
      <c r="B46" s="29" t="str">
        <f t="shared" si="0"/>
        <v>Sw 1161.1211</v>
      </c>
      <c r="C46" s="29" t="s">
        <v>35</v>
      </c>
      <c r="D46" s="29">
        <v>1</v>
      </c>
      <c r="E46" s="29">
        <v>1</v>
      </c>
      <c r="F46" s="29">
        <v>6</v>
      </c>
      <c r="G46" s="29">
        <v>1</v>
      </c>
      <c r="H46" s="30" t="s">
        <v>36</v>
      </c>
      <c r="I46" s="31">
        <v>12</v>
      </c>
      <c r="J46" s="30">
        <v>11</v>
      </c>
      <c r="K46" s="30">
        <v>1</v>
      </c>
      <c r="L46" s="32" t="str">
        <f t="shared" si="7"/>
        <v>EW 60-1200, elektr. gestellt</v>
      </c>
      <c r="M46" s="32" t="s">
        <v>68</v>
      </c>
      <c r="N46" s="33">
        <v>2</v>
      </c>
      <c r="O46" s="34">
        <v>44299</v>
      </c>
      <c r="P46" s="35" t="str">
        <f t="shared" si="8"/>
        <v>S 7314.16</v>
      </c>
      <c r="Q46" s="36">
        <v>1</v>
      </c>
      <c r="R46" s="29" t="s">
        <v>130</v>
      </c>
      <c r="S46" s="37"/>
      <c r="T46" s="37"/>
      <c r="U46" s="30">
        <f t="shared" si="6"/>
        <v>28</v>
      </c>
      <c r="V46" s="30">
        <f t="shared" si="6"/>
        <v>20</v>
      </c>
      <c r="W46" s="30" t="s">
        <v>41</v>
      </c>
      <c r="X46" s="30">
        <v>60</v>
      </c>
      <c r="Y46" s="30">
        <v>1200</v>
      </c>
      <c r="Z46" s="30"/>
      <c r="AA46" s="30" t="s">
        <v>44</v>
      </c>
      <c r="AB46" s="30" t="s">
        <v>45</v>
      </c>
      <c r="AC46" s="30" t="s">
        <v>82</v>
      </c>
      <c r="AD46" s="30" t="s">
        <v>47</v>
      </c>
      <c r="AE46" s="30" t="s">
        <v>48</v>
      </c>
      <c r="AF46" s="30" t="s">
        <v>70</v>
      </c>
      <c r="AG46" s="30" t="str">
        <f t="shared" si="5"/>
        <v>R</v>
      </c>
      <c r="AH46" s="30"/>
      <c r="AI46" s="30" t="s">
        <v>49</v>
      </c>
      <c r="AJ46" s="30"/>
      <c r="AK46" s="29"/>
    </row>
    <row r="47" spans="1:37" s="39" customFormat="1">
      <c r="A47" s="29" t="s">
        <v>145</v>
      </c>
      <c r="B47" s="38" t="str">
        <f t="shared" si="0"/>
        <v>Sw 1161.2501</v>
      </c>
      <c r="C47" s="38" t="s">
        <v>35</v>
      </c>
      <c r="D47" s="38">
        <v>1</v>
      </c>
      <c r="E47" s="38">
        <v>1</v>
      </c>
      <c r="F47" s="38">
        <v>6</v>
      </c>
      <c r="G47" s="38">
        <v>1</v>
      </c>
      <c r="H47" s="44" t="s">
        <v>36</v>
      </c>
      <c r="I47" s="45">
        <v>25</v>
      </c>
      <c r="J47" s="44" t="s">
        <v>38</v>
      </c>
      <c r="K47" s="44">
        <v>1</v>
      </c>
      <c r="L47" s="32" t="str">
        <f t="shared" si="7"/>
        <v>EW 60-2500, elektr. gestellt</v>
      </c>
      <c r="M47" s="32" t="s">
        <v>65</v>
      </c>
      <c r="N47" s="33">
        <v>3</v>
      </c>
      <c r="O47" s="34">
        <v>45636</v>
      </c>
      <c r="P47" s="35" t="str">
        <f t="shared" si="8"/>
        <v>S 7314.19</v>
      </c>
      <c r="Q47" s="36">
        <v>1</v>
      </c>
      <c r="R47" s="29" t="s">
        <v>146</v>
      </c>
      <c r="S47" s="37"/>
      <c r="T47" s="37"/>
      <c r="U47" s="30">
        <f t="shared" si="6"/>
        <v>28</v>
      </c>
      <c r="V47" s="30">
        <f t="shared" si="6"/>
        <v>24</v>
      </c>
      <c r="W47" s="30" t="s">
        <v>41</v>
      </c>
      <c r="X47" s="30">
        <v>60</v>
      </c>
      <c r="Y47" s="30">
        <v>2500</v>
      </c>
      <c r="Z47" s="30"/>
      <c r="AA47" s="30" t="s">
        <v>44</v>
      </c>
      <c r="AB47" s="30" t="s">
        <v>45</v>
      </c>
      <c r="AC47" s="30" t="s">
        <v>82</v>
      </c>
      <c r="AD47" s="30" t="s">
        <v>47</v>
      </c>
      <c r="AE47" s="30" t="s">
        <v>48</v>
      </c>
      <c r="AF47" s="30" t="s">
        <v>48</v>
      </c>
      <c r="AG47" s="30" t="str">
        <f t="shared" si="5"/>
        <v>R</v>
      </c>
      <c r="AH47" s="30"/>
      <c r="AI47" s="30" t="s">
        <v>49</v>
      </c>
      <c r="AJ47" s="30"/>
      <c r="AK47" s="29"/>
    </row>
    <row r="48" spans="1:37" s="39" customFormat="1">
      <c r="A48" s="29" t="s">
        <v>147</v>
      </c>
      <c r="B48" s="38" t="str">
        <f t="shared" si="0"/>
        <v>Sw 1161.2511</v>
      </c>
      <c r="C48" s="38" t="s">
        <v>35</v>
      </c>
      <c r="D48" s="38">
        <v>1</v>
      </c>
      <c r="E48" s="38">
        <v>1</v>
      </c>
      <c r="F48" s="38">
        <v>6</v>
      </c>
      <c r="G48" s="38">
        <v>1</v>
      </c>
      <c r="H48" s="44" t="s">
        <v>36</v>
      </c>
      <c r="I48" s="45">
        <v>25</v>
      </c>
      <c r="J48" s="44">
        <v>11</v>
      </c>
      <c r="K48" s="44">
        <v>1</v>
      </c>
      <c r="L48" s="32" t="str">
        <f t="shared" si="7"/>
        <v>EW 60-2500, elektr. gestellt</v>
      </c>
      <c r="M48" s="32" t="s">
        <v>68</v>
      </c>
      <c r="N48" s="33">
        <v>3</v>
      </c>
      <c r="O48" s="34">
        <v>45636</v>
      </c>
      <c r="P48" s="35" t="str">
        <f t="shared" si="8"/>
        <v>S 7314.30</v>
      </c>
      <c r="Q48" s="36">
        <v>1</v>
      </c>
      <c r="R48" s="29" t="s">
        <v>148</v>
      </c>
      <c r="S48" s="37"/>
      <c r="T48" s="37"/>
      <c r="U48" s="30">
        <f t="shared" si="6"/>
        <v>28</v>
      </c>
      <c r="V48" s="30">
        <f t="shared" si="6"/>
        <v>20</v>
      </c>
      <c r="W48" s="30" t="s">
        <v>41</v>
      </c>
      <c r="X48" s="30">
        <v>60</v>
      </c>
      <c r="Y48" s="30">
        <v>2500</v>
      </c>
      <c r="Z48" s="30"/>
      <c r="AA48" s="30" t="s">
        <v>44</v>
      </c>
      <c r="AB48" s="30" t="s">
        <v>45</v>
      </c>
      <c r="AC48" s="30" t="s">
        <v>82</v>
      </c>
      <c r="AD48" s="30" t="s">
        <v>47</v>
      </c>
      <c r="AE48" s="30" t="s">
        <v>48</v>
      </c>
      <c r="AF48" s="30" t="s">
        <v>70</v>
      </c>
      <c r="AG48" s="30" t="str">
        <f t="shared" si="5"/>
        <v>R</v>
      </c>
      <c r="AH48" s="30"/>
      <c r="AI48" s="30" t="s">
        <v>49</v>
      </c>
      <c r="AJ48" s="30"/>
      <c r="AK48" s="29"/>
    </row>
    <row r="49" spans="1:37" s="39" customFormat="1">
      <c r="A49" s="29" t="s">
        <v>149</v>
      </c>
      <c r="B49" s="29" t="str">
        <f t="shared" si="0"/>
        <v>Sw 1162.0301</v>
      </c>
      <c r="C49" s="29" t="s">
        <v>35</v>
      </c>
      <c r="D49" s="29">
        <v>1</v>
      </c>
      <c r="E49" s="29">
        <v>1</v>
      </c>
      <c r="F49" s="29">
        <v>6</v>
      </c>
      <c r="G49" s="29">
        <v>2</v>
      </c>
      <c r="H49" s="29" t="s">
        <v>36</v>
      </c>
      <c r="I49" s="47" t="s">
        <v>58</v>
      </c>
      <c r="J49" s="47" t="s">
        <v>38</v>
      </c>
      <c r="K49" s="30">
        <v>1</v>
      </c>
      <c r="L49" s="32" t="str">
        <f t="shared" si="7"/>
        <v>EW 60-300, elektr. gestellt</v>
      </c>
      <c r="M49" s="32" t="s">
        <v>65</v>
      </c>
      <c r="N49" s="33">
        <v>1</v>
      </c>
      <c r="O49" s="34">
        <v>43222</v>
      </c>
      <c r="P49" s="35" t="str">
        <f t="shared" si="8"/>
        <v>S 7326.10</v>
      </c>
      <c r="Q49" s="36">
        <v>1</v>
      </c>
      <c r="R49" s="29" t="s">
        <v>150</v>
      </c>
      <c r="S49" s="37"/>
      <c r="T49" s="37"/>
      <c r="U49" s="30">
        <f t="shared" si="6"/>
        <v>27</v>
      </c>
      <c r="V49" s="30">
        <f t="shared" si="6"/>
        <v>24</v>
      </c>
      <c r="W49" s="30" t="s">
        <v>41</v>
      </c>
      <c r="X49" s="30">
        <v>60</v>
      </c>
      <c r="Y49" s="30">
        <v>300</v>
      </c>
      <c r="Z49" s="30"/>
      <c r="AA49" s="30" t="s">
        <v>44</v>
      </c>
      <c r="AB49" s="30" t="s">
        <v>45</v>
      </c>
      <c r="AC49" s="30" t="s">
        <v>79</v>
      </c>
      <c r="AD49" s="30" t="s">
        <v>151</v>
      </c>
      <c r="AE49" s="30" t="s">
        <v>48</v>
      </c>
      <c r="AF49" s="30" t="s">
        <v>48</v>
      </c>
      <c r="AG49" s="30" t="str">
        <f t="shared" si="5"/>
        <v>R</v>
      </c>
      <c r="AH49" s="30"/>
      <c r="AI49" s="30" t="s">
        <v>49</v>
      </c>
      <c r="AJ49" s="30"/>
      <c r="AK49" s="29"/>
    </row>
    <row r="50" spans="1:37" s="39" customFormat="1">
      <c r="A50" s="29" t="s">
        <v>152</v>
      </c>
      <c r="B50" s="29" t="str">
        <f t="shared" si="0"/>
        <v>Sw 1162.0311</v>
      </c>
      <c r="C50" s="29" t="s">
        <v>35</v>
      </c>
      <c r="D50" s="29">
        <v>1</v>
      </c>
      <c r="E50" s="29">
        <v>1</v>
      </c>
      <c r="F50" s="29">
        <v>6</v>
      </c>
      <c r="G50" s="29">
        <v>2</v>
      </c>
      <c r="H50" s="29" t="s">
        <v>36</v>
      </c>
      <c r="I50" s="47" t="s">
        <v>58</v>
      </c>
      <c r="J50" s="47">
        <v>11</v>
      </c>
      <c r="K50" s="30">
        <v>1</v>
      </c>
      <c r="L50" s="32" t="str">
        <f t="shared" si="7"/>
        <v>EW 60-300, elektr. gestellt</v>
      </c>
      <c r="M50" s="32" t="s">
        <v>68</v>
      </c>
      <c r="N50" s="33">
        <v>1</v>
      </c>
      <c r="O50" s="34">
        <v>43222</v>
      </c>
      <c r="P50" s="35" t="str">
        <f>CONCATENATE("S ",R50)</f>
        <v>S 7326.11</v>
      </c>
      <c r="Q50" s="36">
        <v>3</v>
      </c>
      <c r="R50" s="29" t="s">
        <v>153</v>
      </c>
      <c r="S50" s="37"/>
      <c r="T50" s="37"/>
      <c r="U50" s="30">
        <f t="shared" si="6"/>
        <v>27</v>
      </c>
      <c r="V50" s="30">
        <f t="shared" si="6"/>
        <v>20</v>
      </c>
      <c r="W50" s="30" t="s">
        <v>41</v>
      </c>
      <c r="X50" s="30">
        <v>60</v>
      </c>
      <c r="Y50" s="30">
        <v>300</v>
      </c>
      <c r="Z50" s="30"/>
      <c r="AA50" s="30" t="s">
        <v>44</v>
      </c>
      <c r="AB50" s="30" t="s">
        <v>45</v>
      </c>
      <c r="AC50" s="30" t="s">
        <v>79</v>
      </c>
      <c r="AD50" s="30" t="s">
        <v>151</v>
      </c>
      <c r="AE50" s="30" t="s">
        <v>48</v>
      </c>
      <c r="AF50" s="30" t="s">
        <v>70</v>
      </c>
      <c r="AG50" s="30" t="str">
        <f t="shared" si="5"/>
        <v>R</v>
      </c>
      <c r="AH50" s="30"/>
      <c r="AI50" s="30" t="s">
        <v>49</v>
      </c>
      <c r="AJ50" s="30"/>
      <c r="AK50" s="29"/>
    </row>
    <row r="51" spans="1:37" s="39" customFormat="1">
      <c r="A51" s="29" t="s">
        <v>154</v>
      </c>
      <c r="B51" s="29" t="str">
        <f t="shared" si="0"/>
        <v>Sw 1162.0351</v>
      </c>
      <c r="C51" s="29" t="s">
        <v>35</v>
      </c>
      <c r="D51" s="29">
        <v>1</v>
      </c>
      <c r="E51" s="29">
        <v>1</v>
      </c>
      <c r="F51" s="29">
        <v>6</v>
      </c>
      <c r="G51" s="29">
        <v>2</v>
      </c>
      <c r="H51" s="29" t="s">
        <v>36</v>
      </c>
      <c r="I51" s="47" t="s">
        <v>58</v>
      </c>
      <c r="J51" s="47">
        <v>51</v>
      </c>
      <c r="K51" s="30">
        <v>1</v>
      </c>
      <c r="L51" s="32" t="str">
        <f t="shared" si="7"/>
        <v>EW 60-300, elektr. gestellt</v>
      </c>
      <c r="M51" s="32" t="s">
        <v>155</v>
      </c>
      <c r="N51" s="33">
        <v>1</v>
      </c>
      <c r="O51" s="34">
        <v>43017</v>
      </c>
      <c r="P51" s="35" t="str">
        <f>CONCATENATE("S ",R51)</f>
        <v>S 7326.67</v>
      </c>
      <c r="Q51" s="36">
        <v>1</v>
      </c>
      <c r="R51" s="29" t="s">
        <v>156</v>
      </c>
      <c r="S51" s="37"/>
      <c r="T51" s="37"/>
      <c r="U51" s="30">
        <f t="shared" si="6"/>
        <v>27</v>
      </c>
      <c r="V51" s="30">
        <f t="shared" si="6"/>
        <v>16</v>
      </c>
      <c r="W51" s="30" t="s">
        <v>41</v>
      </c>
      <c r="X51" s="30">
        <v>60</v>
      </c>
      <c r="Y51" s="30">
        <v>300</v>
      </c>
      <c r="Z51" s="30"/>
      <c r="AA51" s="30" t="s">
        <v>44</v>
      </c>
      <c r="AB51" s="30" t="s">
        <v>45</v>
      </c>
      <c r="AC51" s="30" t="s">
        <v>79</v>
      </c>
      <c r="AD51" s="30" t="s">
        <v>151</v>
      </c>
      <c r="AE51" s="30" t="s">
        <v>48</v>
      </c>
      <c r="AF51" s="30" t="s">
        <v>48</v>
      </c>
      <c r="AG51" s="30" t="s">
        <v>70</v>
      </c>
      <c r="AH51" s="30"/>
      <c r="AI51" s="30" t="s">
        <v>56</v>
      </c>
      <c r="AJ51" s="30"/>
      <c r="AK51" s="29"/>
    </row>
    <row r="52" spans="1:37" s="39" customFormat="1">
      <c r="A52" s="29" t="s">
        <v>157</v>
      </c>
      <c r="B52" s="29" t="str">
        <f t="shared" si="0"/>
        <v>Sw 1162.0501</v>
      </c>
      <c r="C52" s="29" t="s">
        <v>35</v>
      </c>
      <c r="D52" s="29">
        <v>1</v>
      </c>
      <c r="E52" s="29">
        <v>1</v>
      </c>
      <c r="F52" s="29">
        <v>6</v>
      </c>
      <c r="G52" s="29">
        <v>2</v>
      </c>
      <c r="H52" s="29" t="s">
        <v>36</v>
      </c>
      <c r="I52" s="47" t="s">
        <v>64</v>
      </c>
      <c r="J52" s="47" t="s">
        <v>38</v>
      </c>
      <c r="K52" s="30">
        <v>1</v>
      </c>
      <c r="L52" s="32" t="str">
        <f t="shared" si="7"/>
        <v>EW 60-500, elektr. gestellt</v>
      </c>
      <c r="M52" s="32" t="s">
        <v>65</v>
      </c>
      <c r="N52" s="33">
        <v>2</v>
      </c>
      <c r="O52" s="34">
        <v>44307</v>
      </c>
      <c r="P52" s="35" t="str">
        <f>CONCATENATE("S ",R52)</f>
        <v>S 7326.12</v>
      </c>
      <c r="Q52" s="36">
        <v>1</v>
      </c>
      <c r="R52" s="29" t="s">
        <v>158</v>
      </c>
      <c r="S52" s="37"/>
      <c r="T52" s="37"/>
      <c r="U52" s="30">
        <f t="shared" si="6"/>
        <v>27</v>
      </c>
      <c r="V52" s="30">
        <f t="shared" si="6"/>
        <v>24</v>
      </c>
      <c r="W52" s="30" t="s">
        <v>41</v>
      </c>
      <c r="X52" s="30">
        <v>60</v>
      </c>
      <c r="Y52" s="30">
        <v>500</v>
      </c>
      <c r="Z52" s="30"/>
      <c r="AA52" s="30" t="s">
        <v>44</v>
      </c>
      <c r="AB52" s="30" t="s">
        <v>45</v>
      </c>
      <c r="AC52" s="30" t="s">
        <v>79</v>
      </c>
      <c r="AD52" s="30" t="s">
        <v>151</v>
      </c>
      <c r="AE52" s="30" t="s">
        <v>48</v>
      </c>
      <c r="AF52" s="30" t="s">
        <v>48</v>
      </c>
      <c r="AG52" s="30" t="str">
        <f t="shared" ref="AG52:AG74" si="9">AE52</f>
        <v>R</v>
      </c>
      <c r="AH52" s="30"/>
      <c r="AI52" s="30" t="s">
        <v>49</v>
      </c>
      <c r="AJ52" s="30"/>
      <c r="AK52" s="29"/>
    </row>
    <row r="53" spans="1:37" s="39" customFormat="1">
      <c r="A53" s="29" t="s">
        <v>159</v>
      </c>
      <c r="B53" s="38" t="str">
        <f t="shared" si="0"/>
        <v>Sw 1162.0501</v>
      </c>
      <c r="C53" s="38" t="s">
        <v>35</v>
      </c>
      <c r="D53" s="38">
        <v>1</v>
      </c>
      <c r="E53" s="38">
        <v>1</v>
      </c>
      <c r="F53" s="38">
        <v>6</v>
      </c>
      <c r="G53" s="38">
        <v>2</v>
      </c>
      <c r="H53" s="38" t="s">
        <v>36</v>
      </c>
      <c r="I53" s="49" t="s">
        <v>64</v>
      </c>
      <c r="J53" s="49" t="s">
        <v>38</v>
      </c>
      <c r="K53" s="44">
        <v>1</v>
      </c>
      <c r="L53" s="32" t="str">
        <f t="shared" si="7"/>
        <v>EW 60-500, elektr. gestellt</v>
      </c>
      <c r="M53" s="32" t="s">
        <v>160</v>
      </c>
      <c r="N53" s="33">
        <v>2</v>
      </c>
      <c r="O53" s="34">
        <v>45180</v>
      </c>
      <c r="P53" s="35"/>
      <c r="Q53" s="36"/>
      <c r="R53" s="29" t="s">
        <v>158</v>
      </c>
      <c r="S53" s="37"/>
      <c r="T53" s="37"/>
      <c r="U53" s="30">
        <f t="shared" si="6"/>
        <v>27</v>
      </c>
      <c r="V53" s="30">
        <f t="shared" si="6"/>
        <v>34</v>
      </c>
      <c r="W53" s="30" t="s">
        <v>41</v>
      </c>
      <c r="X53" s="30">
        <v>60</v>
      </c>
      <c r="Y53" s="30">
        <v>500</v>
      </c>
      <c r="Z53" s="30"/>
      <c r="AA53" s="30" t="s">
        <v>44</v>
      </c>
      <c r="AB53" s="30" t="s">
        <v>45</v>
      </c>
      <c r="AC53" s="30" t="s">
        <v>79</v>
      </c>
      <c r="AD53" s="30" t="s">
        <v>151</v>
      </c>
      <c r="AE53" s="30" t="s">
        <v>48</v>
      </c>
      <c r="AF53" s="30" t="s">
        <v>48</v>
      </c>
      <c r="AG53" s="30" t="str">
        <f t="shared" si="9"/>
        <v>R</v>
      </c>
      <c r="AH53" s="30"/>
      <c r="AI53" s="30" t="s">
        <v>49</v>
      </c>
      <c r="AJ53" s="30"/>
      <c r="AK53" s="29"/>
    </row>
    <row r="54" spans="1:37" s="39" customFormat="1">
      <c r="A54" s="29" t="s">
        <v>161</v>
      </c>
      <c r="B54" s="38" t="str">
        <f t="shared" si="0"/>
        <v>Sw 1162.0511</v>
      </c>
      <c r="C54" s="38" t="s">
        <v>35</v>
      </c>
      <c r="D54" s="38">
        <v>1</v>
      </c>
      <c r="E54" s="38">
        <v>1</v>
      </c>
      <c r="F54" s="38">
        <v>6</v>
      </c>
      <c r="G54" s="38">
        <v>2</v>
      </c>
      <c r="H54" s="38" t="s">
        <v>36</v>
      </c>
      <c r="I54" s="49" t="s">
        <v>64</v>
      </c>
      <c r="J54" s="44">
        <v>11</v>
      </c>
      <c r="K54" s="44">
        <v>1</v>
      </c>
      <c r="L54" s="32" t="str">
        <f t="shared" si="7"/>
        <v>EW 60-500, elektr. gestellt</v>
      </c>
      <c r="M54" s="32" t="s">
        <v>68</v>
      </c>
      <c r="N54" s="33">
        <v>2</v>
      </c>
      <c r="O54" s="34">
        <v>45721</v>
      </c>
      <c r="P54" s="35" t="str">
        <f>CONCATENATE("S ",R54)</f>
        <v>S 7326.13</v>
      </c>
      <c r="Q54" s="36">
        <v>3</v>
      </c>
      <c r="R54" s="29" t="s">
        <v>162</v>
      </c>
      <c r="S54" s="37"/>
      <c r="T54" s="37"/>
      <c r="U54" s="30">
        <f t="shared" si="6"/>
        <v>27</v>
      </c>
      <c r="V54" s="30">
        <f t="shared" si="6"/>
        <v>20</v>
      </c>
      <c r="W54" s="30" t="s">
        <v>41</v>
      </c>
      <c r="X54" s="30">
        <v>60</v>
      </c>
      <c r="Y54" s="30">
        <v>500</v>
      </c>
      <c r="Z54" s="30"/>
      <c r="AA54" s="30" t="s">
        <v>44</v>
      </c>
      <c r="AB54" s="30" t="s">
        <v>45</v>
      </c>
      <c r="AC54" s="30" t="s">
        <v>79</v>
      </c>
      <c r="AD54" s="30" t="s">
        <v>151</v>
      </c>
      <c r="AE54" s="30" t="s">
        <v>48</v>
      </c>
      <c r="AF54" s="30" t="s">
        <v>70</v>
      </c>
      <c r="AG54" s="30" t="str">
        <f t="shared" si="9"/>
        <v>R</v>
      </c>
      <c r="AH54" s="30"/>
      <c r="AI54" s="30" t="s">
        <v>49</v>
      </c>
      <c r="AJ54" s="30"/>
      <c r="AK54" s="29"/>
    </row>
    <row r="55" spans="1:37" s="39" customFormat="1">
      <c r="A55" s="29" t="s">
        <v>163</v>
      </c>
      <c r="B55" s="29" t="str">
        <f t="shared" si="0"/>
        <v>Sw 1162.0501</v>
      </c>
      <c r="C55" s="29" t="s">
        <v>35</v>
      </c>
      <c r="D55" s="29">
        <v>1</v>
      </c>
      <c r="E55" s="29">
        <v>1</v>
      </c>
      <c r="F55" s="29">
        <v>6</v>
      </c>
      <c r="G55" s="29">
        <v>2</v>
      </c>
      <c r="H55" s="29" t="s">
        <v>36</v>
      </c>
      <c r="I55" s="47" t="s">
        <v>64</v>
      </c>
      <c r="J55" s="47" t="s">
        <v>38</v>
      </c>
      <c r="K55" s="30">
        <v>1</v>
      </c>
      <c r="L55" s="32" t="str">
        <f>CONCATENATE(W55," ",X55,"-",Y55,", el. gestellt, Sonderkonstr.")</f>
        <v>EW 60-500, el. gestellt, Sonderkonstr.</v>
      </c>
      <c r="M55" s="32" t="s">
        <v>164</v>
      </c>
      <c r="N55" s="33">
        <v>1</v>
      </c>
      <c r="O55" s="34">
        <v>44292</v>
      </c>
      <c r="P55" s="35"/>
      <c r="Q55" s="36"/>
      <c r="R55" s="29" t="s">
        <v>158</v>
      </c>
      <c r="S55" s="37"/>
      <c r="T55" s="37"/>
      <c r="U55" s="30">
        <f t="shared" si="6"/>
        <v>38</v>
      </c>
      <c r="V55" s="30">
        <f t="shared" si="6"/>
        <v>14</v>
      </c>
      <c r="W55" s="30" t="s">
        <v>41</v>
      </c>
      <c r="X55" s="30">
        <v>60</v>
      </c>
      <c r="Y55" s="30">
        <v>500</v>
      </c>
      <c r="Z55" s="30"/>
      <c r="AA55" s="30" t="s">
        <v>44</v>
      </c>
      <c r="AB55" s="30" t="s">
        <v>45</v>
      </c>
      <c r="AC55" s="30" t="s">
        <v>79</v>
      </c>
      <c r="AD55" s="30" t="s">
        <v>151</v>
      </c>
      <c r="AE55" s="30" t="s">
        <v>48</v>
      </c>
      <c r="AF55" s="30" t="s">
        <v>48</v>
      </c>
      <c r="AG55" s="30" t="str">
        <f t="shared" si="9"/>
        <v>R</v>
      </c>
      <c r="AH55" s="30"/>
      <c r="AI55" s="30" t="s">
        <v>49</v>
      </c>
      <c r="AJ55" s="30"/>
      <c r="AK55" s="29"/>
    </row>
    <row r="56" spans="1:37" s="38" customFormat="1">
      <c r="A56" s="29" t="s">
        <v>165</v>
      </c>
      <c r="B56" s="39" t="str">
        <f t="shared" si="0"/>
        <v>Sw 1164.0583</v>
      </c>
      <c r="C56" s="39" t="s">
        <v>35</v>
      </c>
      <c r="D56" s="39">
        <v>1</v>
      </c>
      <c r="E56" s="39">
        <v>1</v>
      </c>
      <c r="F56" s="39">
        <v>6</v>
      </c>
      <c r="G56" s="39">
        <v>4</v>
      </c>
      <c r="H56" s="40" t="s">
        <v>36</v>
      </c>
      <c r="I56" s="41" t="s">
        <v>64</v>
      </c>
      <c r="J56" s="41">
        <v>83</v>
      </c>
      <c r="K56" s="40"/>
      <c r="L56" s="32" t="str">
        <f t="shared" ref="L56:L71" si="10">CONCATENATE(W56," ",X56,"-",Y56,", elektr. gestellt")</f>
        <v>EW 60-500, elektr. gestellt</v>
      </c>
      <c r="M56" s="32" t="s">
        <v>166</v>
      </c>
      <c r="N56" s="33">
        <v>1</v>
      </c>
      <c r="O56" s="34">
        <v>44831</v>
      </c>
      <c r="P56" s="35"/>
      <c r="Q56" s="36"/>
      <c r="R56" s="29" t="s">
        <v>45</v>
      </c>
      <c r="S56" s="37"/>
      <c r="T56" s="37"/>
      <c r="U56" s="30">
        <f t="shared" si="6"/>
        <v>27</v>
      </c>
      <c r="V56" s="30">
        <f t="shared" si="6"/>
        <v>22</v>
      </c>
      <c r="W56" s="30" t="s">
        <v>41</v>
      </c>
      <c r="X56" s="30">
        <v>60</v>
      </c>
      <c r="Y56" s="30">
        <v>500</v>
      </c>
      <c r="Z56" s="30"/>
      <c r="AA56" s="30" t="s">
        <v>44</v>
      </c>
      <c r="AB56" s="30" t="s">
        <v>83</v>
      </c>
      <c r="AC56" s="30" t="s">
        <v>79</v>
      </c>
      <c r="AD56" s="30" t="s">
        <v>151</v>
      </c>
      <c r="AE56" s="30" t="s">
        <v>45</v>
      </c>
      <c r="AF56" s="30" t="s">
        <v>45</v>
      </c>
      <c r="AG56" s="30" t="str">
        <f t="shared" si="9"/>
        <v>-</v>
      </c>
      <c r="AH56" s="30"/>
      <c r="AI56" s="30" t="s">
        <v>49</v>
      </c>
      <c r="AJ56" s="29"/>
      <c r="AK56" s="29"/>
    </row>
    <row r="57" spans="1:37" s="39" customFormat="1">
      <c r="A57" s="29" t="s">
        <v>167</v>
      </c>
      <c r="B57" s="29" t="str">
        <f t="shared" si="0"/>
        <v>Sw 1162.0701</v>
      </c>
      <c r="C57" s="29" t="s">
        <v>35</v>
      </c>
      <c r="D57" s="29">
        <v>1</v>
      </c>
      <c r="E57" s="29">
        <v>1</v>
      </c>
      <c r="F57" s="29">
        <v>6</v>
      </c>
      <c r="G57" s="29">
        <v>2</v>
      </c>
      <c r="H57" s="29" t="s">
        <v>36</v>
      </c>
      <c r="I57" s="47" t="s">
        <v>72</v>
      </c>
      <c r="J57" s="30" t="s">
        <v>38</v>
      </c>
      <c r="K57" s="30">
        <v>1</v>
      </c>
      <c r="L57" s="32" t="str">
        <f t="shared" si="10"/>
        <v>EW 60-760, elektr. gestellt</v>
      </c>
      <c r="M57" s="32" t="s">
        <v>65</v>
      </c>
      <c r="N57" s="33">
        <v>1</v>
      </c>
      <c r="O57" s="34">
        <v>43248</v>
      </c>
      <c r="P57" s="35" t="str">
        <f>CONCATENATE("S ",R57)</f>
        <v>S 7326.14</v>
      </c>
      <c r="Q57" s="36">
        <v>1</v>
      </c>
      <c r="R57" s="29" t="s">
        <v>168</v>
      </c>
      <c r="S57" s="37"/>
      <c r="T57" s="37"/>
      <c r="U57" s="30">
        <f t="shared" si="6"/>
        <v>27</v>
      </c>
      <c r="V57" s="30">
        <f t="shared" si="6"/>
        <v>24</v>
      </c>
      <c r="W57" s="30" t="s">
        <v>41</v>
      </c>
      <c r="X57" s="30">
        <v>60</v>
      </c>
      <c r="Y57" s="30">
        <v>760</v>
      </c>
      <c r="Z57" s="30"/>
      <c r="AA57" s="30" t="s">
        <v>44</v>
      </c>
      <c r="AB57" s="30" t="s">
        <v>45</v>
      </c>
      <c r="AC57" s="30" t="s">
        <v>79</v>
      </c>
      <c r="AD57" s="30" t="s">
        <v>151</v>
      </c>
      <c r="AE57" s="30" t="s">
        <v>48</v>
      </c>
      <c r="AF57" s="30" t="s">
        <v>48</v>
      </c>
      <c r="AG57" s="30" t="str">
        <f t="shared" si="9"/>
        <v>R</v>
      </c>
      <c r="AH57" s="30"/>
      <c r="AI57" s="30" t="s">
        <v>49</v>
      </c>
      <c r="AJ57" s="30"/>
      <c r="AK57" s="29"/>
    </row>
    <row r="58" spans="1:37" s="39" customFormat="1">
      <c r="A58" s="29" t="s">
        <v>169</v>
      </c>
      <c r="B58" s="38" t="str">
        <f t="shared" si="0"/>
        <v>Sw 1162.0701</v>
      </c>
      <c r="C58" s="38" t="s">
        <v>35</v>
      </c>
      <c r="D58" s="38">
        <v>1</v>
      </c>
      <c r="E58" s="38">
        <v>1</v>
      </c>
      <c r="F58" s="38">
        <v>6</v>
      </c>
      <c r="G58" s="38">
        <v>2</v>
      </c>
      <c r="H58" s="38" t="s">
        <v>36</v>
      </c>
      <c r="I58" s="49" t="s">
        <v>72</v>
      </c>
      <c r="J58" s="44" t="s">
        <v>38</v>
      </c>
      <c r="K58" s="44">
        <v>1</v>
      </c>
      <c r="L58" s="32" t="str">
        <f t="shared" si="10"/>
        <v>EW 60-760, elektr. gestellt</v>
      </c>
      <c r="M58" s="32" t="s">
        <v>160</v>
      </c>
      <c r="N58" s="33">
        <v>2</v>
      </c>
      <c r="O58" s="34">
        <v>45180</v>
      </c>
      <c r="P58" s="35"/>
      <c r="Q58" s="36"/>
      <c r="R58" s="29" t="s">
        <v>168</v>
      </c>
      <c r="S58" s="37"/>
      <c r="T58" s="37"/>
      <c r="U58" s="30">
        <f t="shared" si="6"/>
        <v>27</v>
      </c>
      <c r="V58" s="30">
        <f t="shared" si="6"/>
        <v>34</v>
      </c>
      <c r="W58" s="30" t="s">
        <v>41</v>
      </c>
      <c r="X58" s="30">
        <v>60</v>
      </c>
      <c r="Y58" s="30">
        <v>760</v>
      </c>
      <c r="Z58" s="30"/>
      <c r="AA58" s="30" t="s">
        <v>44</v>
      </c>
      <c r="AB58" s="30" t="s">
        <v>45</v>
      </c>
      <c r="AC58" s="30" t="s">
        <v>79</v>
      </c>
      <c r="AD58" s="30" t="s">
        <v>151</v>
      </c>
      <c r="AE58" s="30" t="s">
        <v>48</v>
      </c>
      <c r="AF58" s="30" t="s">
        <v>48</v>
      </c>
      <c r="AG58" s="30" t="str">
        <f t="shared" si="9"/>
        <v>R</v>
      </c>
      <c r="AH58" s="30"/>
      <c r="AI58" s="30" t="s">
        <v>49</v>
      </c>
      <c r="AJ58" s="30"/>
      <c r="AK58" s="29"/>
    </row>
    <row r="59" spans="1:37" s="39" customFormat="1">
      <c r="A59" s="29" t="s">
        <v>170</v>
      </c>
      <c r="B59" s="29" t="str">
        <f t="shared" si="0"/>
        <v>Sw 1162.0711</v>
      </c>
      <c r="C59" s="29" t="s">
        <v>35</v>
      </c>
      <c r="D59" s="29">
        <v>1</v>
      </c>
      <c r="E59" s="29">
        <v>1</v>
      </c>
      <c r="F59" s="29">
        <v>6</v>
      </c>
      <c r="G59" s="29">
        <v>2</v>
      </c>
      <c r="H59" s="29" t="s">
        <v>36</v>
      </c>
      <c r="I59" s="47" t="s">
        <v>72</v>
      </c>
      <c r="J59" s="30">
        <v>11</v>
      </c>
      <c r="K59" s="30">
        <v>1</v>
      </c>
      <c r="L59" s="32" t="str">
        <f t="shared" si="10"/>
        <v>EW 60-760, elektr. gestellt</v>
      </c>
      <c r="M59" s="32" t="s">
        <v>68</v>
      </c>
      <c r="N59" s="33">
        <v>1</v>
      </c>
      <c r="O59" s="34">
        <v>43257</v>
      </c>
      <c r="P59" s="35" t="str">
        <f>CONCATENATE("S ",R59)</f>
        <v>S 7326.15</v>
      </c>
      <c r="Q59" s="36">
        <v>3</v>
      </c>
      <c r="R59" s="29" t="s">
        <v>171</v>
      </c>
      <c r="S59" s="37"/>
      <c r="T59" s="37"/>
      <c r="U59" s="30">
        <f t="shared" si="6"/>
        <v>27</v>
      </c>
      <c r="V59" s="30">
        <f t="shared" si="6"/>
        <v>20</v>
      </c>
      <c r="W59" s="30" t="s">
        <v>41</v>
      </c>
      <c r="X59" s="30">
        <v>60</v>
      </c>
      <c r="Y59" s="30">
        <v>760</v>
      </c>
      <c r="Z59" s="30"/>
      <c r="AA59" s="30" t="s">
        <v>44</v>
      </c>
      <c r="AB59" s="30" t="s">
        <v>45</v>
      </c>
      <c r="AC59" s="30" t="s">
        <v>79</v>
      </c>
      <c r="AD59" s="30" t="s">
        <v>151</v>
      </c>
      <c r="AE59" s="30" t="s">
        <v>48</v>
      </c>
      <c r="AF59" s="30" t="s">
        <v>70</v>
      </c>
      <c r="AG59" s="30" t="str">
        <f t="shared" si="9"/>
        <v>R</v>
      </c>
      <c r="AH59" s="30"/>
      <c r="AI59" s="30" t="s">
        <v>49</v>
      </c>
      <c r="AJ59" s="30"/>
      <c r="AK59" s="29"/>
    </row>
    <row r="60" spans="1:37" s="39" customFormat="1">
      <c r="A60" s="38" t="s">
        <v>172</v>
      </c>
      <c r="I60" s="48"/>
      <c r="J60" s="40"/>
      <c r="K60" s="40"/>
      <c r="L60" s="42" t="str">
        <f>CONCATENATE(W60," ",X60,"-",Y60,", el. gestellt, FA")</f>
        <v>EW 60-760, el. gestellt, FA</v>
      </c>
      <c r="M60" s="42" t="s">
        <v>173</v>
      </c>
      <c r="N60" s="43">
        <v>1</v>
      </c>
      <c r="O60" s="51">
        <v>45796</v>
      </c>
      <c r="P60" s="52"/>
      <c r="Q60" s="53"/>
      <c r="S60" s="37"/>
      <c r="T60" s="37" t="s">
        <v>174</v>
      </c>
      <c r="U60" s="30"/>
      <c r="V60" s="30"/>
      <c r="W60" s="30" t="s">
        <v>41</v>
      </c>
      <c r="X60" s="30">
        <v>60</v>
      </c>
      <c r="Y60" s="30">
        <v>760</v>
      </c>
      <c r="Z60" s="30"/>
      <c r="AA60" s="30"/>
      <c r="AB60" s="30"/>
      <c r="AC60" s="30" t="s">
        <v>79</v>
      </c>
      <c r="AD60" s="30" t="s">
        <v>151</v>
      </c>
      <c r="AE60" s="30"/>
      <c r="AF60" s="30"/>
      <c r="AG60" s="30"/>
      <c r="AH60" s="30"/>
      <c r="AI60" s="30"/>
      <c r="AJ60" s="30"/>
      <c r="AK60" s="29"/>
    </row>
    <row r="61" spans="1:37" s="38" customFormat="1">
      <c r="A61" s="29" t="s">
        <v>175</v>
      </c>
      <c r="B61" s="39" t="str">
        <f t="shared" si="0"/>
        <v>Sw 1164.0783</v>
      </c>
      <c r="C61" s="39" t="s">
        <v>35</v>
      </c>
      <c r="D61" s="39">
        <v>1</v>
      </c>
      <c r="E61" s="39">
        <v>1</v>
      </c>
      <c r="F61" s="39">
        <v>6</v>
      </c>
      <c r="G61" s="39">
        <v>4</v>
      </c>
      <c r="H61" s="40" t="s">
        <v>36</v>
      </c>
      <c r="I61" s="41" t="s">
        <v>72</v>
      </c>
      <c r="J61" s="41">
        <v>83</v>
      </c>
      <c r="K61" s="40"/>
      <c r="L61" s="32" t="str">
        <f t="shared" si="10"/>
        <v>EW 60-760, elektr. gestellt</v>
      </c>
      <c r="M61" s="32" t="s">
        <v>166</v>
      </c>
      <c r="N61" s="33">
        <v>1</v>
      </c>
      <c r="O61" s="34">
        <v>44831</v>
      </c>
      <c r="P61" s="35"/>
      <c r="Q61" s="36"/>
      <c r="R61" s="29" t="s">
        <v>45</v>
      </c>
      <c r="S61" s="37"/>
      <c r="T61" s="37"/>
      <c r="U61" s="30">
        <f t="shared" si="6"/>
        <v>27</v>
      </c>
      <c r="V61" s="30">
        <f t="shared" si="6"/>
        <v>22</v>
      </c>
      <c r="W61" s="30" t="s">
        <v>41</v>
      </c>
      <c r="X61" s="30">
        <v>60</v>
      </c>
      <c r="Y61" s="30">
        <v>760</v>
      </c>
      <c r="Z61" s="30"/>
      <c r="AA61" s="30" t="s">
        <v>44</v>
      </c>
      <c r="AB61" s="30" t="s">
        <v>83</v>
      </c>
      <c r="AC61" s="30" t="s">
        <v>79</v>
      </c>
      <c r="AD61" s="30" t="s">
        <v>151</v>
      </c>
      <c r="AE61" s="30" t="s">
        <v>45</v>
      </c>
      <c r="AF61" s="30" t="s">
        <v>45</v>
      </c>
      <c r="AG61" s="30" t="str">
        <f t="shared" si="9"/>
        <v>-</v>
      </c>
      <c r="AH61" s="30"/>
      <c r="AI61" s="30" t="s">
        <v>49</v>
      </c>
      <c r="AJ61" s="29"/>
      <c r="AK61" s="29"/>
    </row>
    <row r="62" spans="1:37" s="39" customFormat="1">
      <c r="A62" s="29" t="s">
        <v>176</v>
      </c>
      <c r="B62" s="29" t="str">
        <f t="shared" si="0"/>
        <v>Sw 1162.1201</v>
      </c>
      <c r="C62" s="29" t="s">
        <v>35</v>
      </c>
      <c r="D62" s="29">
        <v>1</v>
      </c>
      <c r="E62" s="29">
        <v>1</v>
      </c>
      <c r="F62" s="29">
        <v>6</v>
      </c>
      <c r="G62" s="29">
        <v>2</v>
      </c>
      <c r="H62" s="29" t="s">
        <v>36</v>
      </c>
      <c r="I62" s="47">
        <v>12</v>
      </c>
      <c r="J62" s="30" t="s">
        <v>38</v>
      </c>
      <c r="K62" s="30">
        <v>1</v>
      </c>
      <c r="L62" s="32" t="str">
        <f t="shared" si="10"/>
        <v>EW 60-1200, elektr. gestellt</v>
      </c>
      <c r="M62" s="32" t="s">
        <v>65</v>
      </c>
      <c r="N62" s="33">
        <v>1</v>
      </c>
      <c r="O62" s="34">
        <v>43258</v>
      </c>
      <c r="P62" s="35" t="str">
        <f t="shared" ref="P62:P74" si="11">CONCATENATE("S ",R62)</f>
        <v>S 7326.16</v>
      </c>
      <c r="Q62" s="36">
        <v>1</v>
      </c>
      <c r="R62" s="29" t="s">
        <v>177</v>
      </c>
      <c r="S62" s="37"/>
      <c r="T62" s="37"/>
      <c r="U62" s="30">
        <f t="shared" si="6"/>
        <v>28</v>
      </c>
      <c r="V62" s="30">
        <f t="shared" si="6"/>
        <v>24</v>
      </c>
      <c r="W62" s="30" t="s">
        <v>41</v>
      </c>
      <c r="X62" s="30">
        <v>60</v>
      </c>
      <c r="Y62" s="30">
        <v>1200</v>
      </c>
      <c r="Z62" s="30"/>
      <c r="AA62" s="30" t="s">
        <v>44</v>
      </c>
      <c r="AB62" s="30" t="s">
        <v>45</v>
      </c>
      <c r="AC62" s="30" t="s">
        <v>79</v>
      </c>
      <c r="AD62" s="30" t="s">
        <v>151</v>
      </c>
      <c r="AE62" s="30" t="s">
        <v>48</v>
      </c>
      <c r="AF62" s="30" t="s">
        <v>48</v>
      </c>
      <c r="AG62" s="30" t="str">
        <f t="shared" si="9"/>
        <v>R</v>
      </c>
      <c r="AH62" s="30"/>
      <c r="AI62" s="30" t="s">
        <v>49</v>
      </c>
      <c r="AJ62" s="30"/>
      <c r="AK62" s="29"/>
    </row>
    <row r="63" spans="1:37" s="39" customFormat="1">
      <c r="A63" s="29" t="s">
        <v>178</v>
      </c>
      <c r="B63" s="29" t="str">
        <f t="shared" si="0"/>
        <v>Sw 1162.1211</v>
      </c>
      <c r="C63" s="29" t="s">
        <v>35</v>
      </c>
      <c r="D63" s="29">
        <v>1</v>
      </c>
      <c r="E63" s="29">
        <v>1</v>
      </c>
      <c r="F63" s="29">
        <v>6</v>
      </c>
      <c r="G63" s="29">
        <v>2</v>
      </c>
      <c r="H63" s="29" t="s">
        <v>36</v>
      </c>
      <c r="I63" s="47">
        <v>12</v>
      </c>
      <c r="J63" s="30">
        <v>11</v>
      </c>
      <c r="K63" s="30">
        <v>1</v>
      </c>
      <c r="L63" s="32" t="str">
        <f t="shared" si="10"/>
        <v>EW 60-1200, elektr. gestellt</v>
      </c>
      <c r="M63" s="32" t="s">
        <v>68</v>
      </c>
      <c r="N63" s="33">
        <v>1</v>
      </c>
      <c r="O63" s="34">
        <v>43258</v>
      </c>
      <c r="P63" s="35" t="str">
        <f t="shared" si="11"/>
        <v>S 7326.17</v>
      </c>
      <c r="Q63" s="36">
        <v>3</v>
      </c>
      <c r="R63" s="29" t="s">
        <v>179</v>
      </c>
      <c r="S63" s="37"/>
      <c r="T63" s="37"/>
      <c r="U63" s="30">
        <f t="shared" si="6"/>
        <v>28</v>
      </c>
      <c r="V63" s="30">
        <f t="shared" si="6"/>
        <v>20</v>
      </c>
      <c r="W63" s="30" t="s">
        <v>41</v>
      </c>
      <c r="X63" s="30">
        <v>60</v>
      </c>
      <c r="Y63" s="30">
        <v>1200</v>
      </c>
      <c r="Z63" s="30"/>
      <c r="AA63" s="30" t="s">
        <v>44</v>
      </c>
      <c r="AB63" s="30" t="s">
        <v>45</v>
      </c>
      <c r="AC63" s="30" t="s">
        <v>79</v>
      </c>
      <c r="AD63" s="30" t="s">
        <v>151</v>
      </c>
      <c r="AE63" s="30" t="s">
        <v>48</v>
      </c>
      <c r="AF63" s="30" t="s">
        <v>70</v>
      </c>
      <c r="AG63" s="30" t="str">
        <f t="shared" si="9"/>
        <v>R</v>
      </c>
      <c r="AH63" s="30"/>
      <c r="AI63" s="30" t="s">
        <v>49</v>
      </c>
      <c r="AJ63" s="30"/>
      <c r="AK63" s="29"/>
    </row>
    <row r="64" spans="1:37" s="39" customFormat="1">
      <c r="A64" s="29" t="s">
        <v>180</v>
      </c>
      <c r="B64" s="38" t="str">
        <f t="shared" si="0"/>
        <v>Sw 1162.2501</v>
      </c>
      <c r="C64" s="38" t="s">
        <v>35</v>
      </c>
      <c r="D64" s="38">
        <v>1</v>
      </c>
      <c r="E64" s="38">
        <v>1</v>
      </c>
      <c r="F64" s="38">
        <v>6</v>
      </c>
      <c r="G64" s="38">
        <v>2</v>
      </c>
      <c r="H64" s="38" t="s">
        <v>36</v>
      </c>
      <c r="I64" s="49">
        <v>25</v>
      </c>
      <c r="J64" s="44" t="s">
        <v>38</v>
      </c>
      <c r="K64" s="44">
        <v>1</v>
      </c>
      <c r="L64" s="32" t="str">
        <f t="shared" si="10"/>
        <v>EW 60-2500, elektr. gestellt</v>
      </c>
      <c r="M64" s="32" t="s">
        <v>65</v>
      </c>
      <c r="N64" s="33">
        <v>3</v>
      </c>
      <c r="O64" s="34">
        <v>45636</v>
      </c>
      <c r="P64" s="35" t="str">
        <f t="shared" si="11"/>
        <v>S 7326.18</v>
      </c>
      <c r="Q64" s="36">
        <v>1</v>
      </c>
      <c r="R64" s="29" t="s">
        <v>181</v>
      </c>
      <c r="S64" s="37"/>
      <c r="T64" s="37"/>
      <c r="U64" s="30">
        <f t="shared" si="6"/>
        <v>28</v>
      </c>
      <c r="V64" s="30">
        <f t="shared" si="6"/>
        <v>24</v>
      </c>
      <c r="W64" s="30" t="s">
        <v>41</v>
      </c>
      <c r="X64" s="30">
        <v>60</v>
      </c>
      <c r="Y64" s="30">
        <v>2500</v>
      </c>
      <c r="Z64" s="30"/>
      <c r="AA64" s="30" t="s">
        <v>44</v>
      </c>
      <c r="AB64" s="30" t="s">
        <v>45</v>
      </c>
      <c r="AC64" s="30" t="s">
        <v>79</v>
      </c>
      <c r="AD64" s="30" t="s">
        <v>151</v>
      </c>
      <c r="AE64" s="30" t="s">
        <v>48</v>
      </c>
      <c r="AF64" s="30" t="s">
        <v>48</v>
      </c>
      <c r="AG64" s="30" t="str">
        <f t="shared" si="9"/>
        <v>R</v>
      </c>
      <c r="AH64" s="30"/>
      <c r="AI64" s="30" t="s">
        <v>49</v>
      </c>
      <c r="AJ64" s="30"/>
      <c r="AK64" s="29"/>
    </row>
    <row r="65" spans="1:37" s="39" customFormat="1">
      <c r="A65" s="29" t="s">
        <v>182</v>
      </c>
      <c r="B65" s="38" t="str">
        <f t="shared" ref="B65:B118" si="12">CONCATENATE(C65," ",D65,E65,F65,G65,H65,I65,J65)</f>
        <v>Sw 1162.2511</v>
      </c>
      <c r="C65" s="38" t="s">
        <v>35</v>
      </c>
      <c r="D65" s="38">
        <v>1</v>
      </c>
      <c r="E65" s="38">
        <v>1</v>
      </c>
      <c r="F65" s="38">
        <v>6</v>
      </c>
      <c r="G65" s="38">
        <v>2</v>
      </c>
      <c r="H65" s="38" t="s">
        <v>36</v>
      </c>
      <c r="I65" s="49">
        <v>25</v>
      </c>
      <c r="J65" s="49">
        <v>11</v>
      </c>
      <c r="K65" s="44">
        <v>1</v>
      </c>
      <c r="L65" s="32" t="str">
        <f t="shared" si="10"/>
        <v>EW 60-2500, elektr. gestellt</v>
      </c>
      <c r="M65" s="32" t="s">
        <v>68</v>
      </c>
      <c r="N65" s="33">
        <v>2</v>
      </c>
      <c r="O65" s="34">
        <v>45636</v>
      </c>
      <c r="P65" s="35" t="str">
        <f t="shared" si="11"/>
        <v>S 7326.19</v>
      </c>
      <c r="Q65" s="36">
        <v>3</v>
      </c>
      <c r="R65" s="29" t="s">
        <v>183</v>
      </c>
      <c r="S65" s="37"/>
      <c r="T65" s="37"/>
      <c r="U65" s="30">
        <f t="shared" ref="U65:V97" si="13">LEN(L65)</f>
        <v>28</v>
      </c>
      <c r="V65" s="30">
        <f t="shared" si="13"/>
        <v>20</v>
      </c>
      <c r="W65" s="30" t="s">
        <v>41</v>
      </c>
      <c r="X65" s="30">
        <v>60</v>
      </c>
      <c r="Y65" s="30">
        <v>2500</v>
      </c>
      <c r="Z65" s="30"/>
      <c r="AA65" s="30" t="s">
        <v>44</v>
      </c>
      <c r="AB65" s="30" t="s">
        <v>45</v>
      </c>
      <c r="AC65" s="30" t="s">
        <v>79</v>
      </c>
      <c r="AD65" s="30" t="s">
        <v>151</v>
      </c>
      <c r="AE65" s="30" t="s">
        <v>48</v>
      </c>
      <c r="AF65" s="30" t="s">
        <v>70</v>
      </c>
      <c r="AG65" s="30" t="str">
        <f t="shared" si="9"/>
        <v>R</v>
      </c>
      <c r="AH65" s="30"/>
      <c r="AI65" s="30" t="s">
        <v>49</v>
      </c>
      <c r="AJ65" s="30"/>
      <c r="AK65" s="29"/>
    </row>
    <row r="66" spans="1:37" s="39" customFormat="1">
      <c r="A66" s="38" t="s">
        <v>184</v>
      </c>
      <c r="B66" s="38" t="str">
        <f t="shared" si="12"/>
        <v>Sw 1162.6001</v>
      </c>
      <c r="C66" s="38" t="s">
        <v>35</v>
      </c>
      <c r="D66" s="38">
        <v>1</v>
      </c>
      <c r="E66" s="38">
        <v>1</v>
      </c>
      <c r="F66" s="38">
        <v>6</v>
      </c>
      <c r="G66" s="38">
        <v>2</v>
      </c>
      <c r="H66" s="38" t="s">
        <v>36</v>
      </c>
      <c r="I66" s="49">
        <v>60</v>
      </c>
      <c r="J66" s="49" t="s">
        <v>38</v>
      </c>
      <c r="K66" s="44">
        <v>1</v>
      </c>
      <c r="L66" s="42" t="str">
        <f t="shared" si="10"/>
        <v>EW 60-6000/3700, elektr. gestellt</v>
      </c>
      <c r="M66" s="42" t="s">
        <v>65</v>
      </c>
      <c r="N66" s="43">
        <v>4</v>
      </c>
      <c r="O66" s="54">
        <v>46076</v>
      </c>
      <c r="P66" s="35" t="str">
        <f t="shared" si="11"/>
        <v>S 7326.27</v>
      </c>
      <c r="Q66" s="36">
        <v>1</v>
      </c>
      <c r="R66" s="29" t="s">
        <v>185</v>
      </c>
      <c r="S66" s="37"/>
      <c r="T66" s="37"/>
      <c r="U66" s="30">
        <f t="shared" si="13"/>
        <v>33</v>
      </c>
      <c r="V66" s="30">
        <f t="shared" si="13"/>
        <v>24</v>
      </c>
      <c r="W66" s="30" t="s">
        <v>41</v>
      </c>
      <c r="X66" s="30">
        <v>60</v>
      </c>
      <c r="Y66" s="30" t="s">
        <v>186</v>
      </c>
      <c r="Z66" s="30"/>
      <c r="AA66" s="30" t="s">
        <v>44</v>
      </c>
      <c r="AB66" s="30" t="s">
        <v>45</v>
      </c>
      <c r="AC66" s="30" t="s">
        <v>79</v>
      </c>
      <c r="AD66" s="30" t="s">
        <v>151</v>
      </c>
      <c r="AE66" s="30" t="s">
        <v>48</v>
      </c>
      <c r="AF66" s="30" t="s">
        <v>48</v>
      </c>
      <c r="AG66" s="30" t="str">
        <f t="shared" si="9"/>
        <v>R</v>
      </c>
      <c r="AH66" s="30"/>
      <c r="AI66" s="30" t="s">
        <v>49</v>
      </c>
      <c r="AJ66" s="30"/>
      <c r="AK66" s="29"/>
    </row>
    <row r="67" spans="1:37" s="39" customFormat="1">
      <c r="A67" s="29" t="s">
        <v>187</v>
      </c>
      <c r="B67" s="38" t="str">
        <f t="shared" si="12"/>
        <v>Sw 1162.6011</v>
      </c>
      <c r="C67" s="38" t="s">
        <v>35</v>
      </c>
      <c r="D67" s="38">
        <v>1</v>
      </c>
      <c r="E67" s="38">
        <v>1</v>
      </c>
      <c r="F67" s="38">
        <v>6</v>
      </c>
      <c r="G67" s="38">
        <v>2</v>
      </c>
      <c r="H67" s="38" t="s">
        <v>36</v>
      </c>
      <c r="I67" s="49">
        <v>60</v>
      </c>
      <c r="J67" s="49">
        <v>11</v>
      </c>
      <c r="K67" s="44">
        <v>1</v>
      </c>
      <c r="L67" s="32" t="str">
        <f t="shared" si="10"/>
        <v>EW 60-6000/3700, elektr. gestellt</v>
      </c>
      <c r="M67" s="32" t="s">
        <v>68</v>
      </c>
      <c r="N67" s="33">
        <v>3</v>
      </c>
      <c r="O67" s="34">
        <v>45631</v>
      </c>
      <c r="P67" s="35" t="str">
        <f t="shared" si="11"/>
        <v>S 7326.26</v>
      </c>
      <c r="Q67" s="36">
        <v>3</v>
      </c>
      <c r="R67" s="29" t="s">
        <v>188</v>
      </c>
      <c r="S67" s="37"/>
      <c r="T67" s="37" t="s">
        <v>189</v>
      </c>
      <c r="U67" s="30">
        <f t="shared" si="13"/>
        <v>33</v>
      </c>
      <c r="V67" s="30">
        <f t="shared" si="13"/>
        <v>20</v>
      </c>
      <c r="W67" s="30" t="s">
        <v>41</v>
      </c>
      <c r="X67" s="30">
        <v>60</v>
      </c>
      <c r="Y67" s="30" t="s">
        <v>186</v>
      </c>
      <c r="Z67" s="30"/>
      <c r="AA67" s="30" t="s">
        <v>44</v>
      </c>
      <c r="AB67" s="30" t="s">
        <v>45</v>
      </c>
      <c r="AC67" s="30" t="s">
        <v>79</v>
      </c>
      <c r="AD67" s="30" t="s">
        <v>151</v>
      </c>
      <c r="AE67" s="30" t="s">
        <v>48</v>
      </c>
      <c r="AF67" s="30" t="s">
        <v>70</v>
      </c>
      <c r="AG67" s="30" t="str">
        <f t="shared" si="9"/>
        <v>R</v>
      </c>
      <c r="AH67" s="30"/>
      <c r="AI67" s="30" t="s">
        <v>49</v>
      </c>
      <c r="AJ67" s="30"/>
      <c r="AK67" s="29"/>
    </row>
    <row r="68" spans="1:37" s="39" customFormat="1">
      <c r="A68" s="29" t="s">
        <v>190</v>
      </c>
      <c r="B68" s="38" t="str">
        <f t="shared" si="12"/>
        <v>Sw 1162.7001</v>
      </c>
      <c r="C68" s="38" t="s">
        <v>35</v>
      </c>
      <c r="D68" s="38">
        <v>1</v>
      </c>
      <c r="E68" s="38">
        <v>1</v>
      </c>
      <c r="F68" s="38">
        <v>6</v>
      </c>
      <c r="G68" s="38">
        <v>2</v>
      </c>
      <c r="H68" s="38" t="s">
        <v>36</v>
      </c>
      <c r="I68" s="49">
        <v>70</v>
      </c>
      <c r="J68" s="49" t="s">
        <v>38</v>
      </c>
      <c r="K68" s="44">
        <v>1</v>
      </c>
      <c r="L68" s="32" t="str">
        <f t="shared" si="10"/>
        <v>EW 60-7000/6000, elektr. gestellt</v>
      </c>
      <c r="M68" s="32" t="s">
        <v>65</v>
      </c>
      <c r="N68" s="33">
        <v>2</v>
      </c>
      <c r="O68" s="34">
        <v>45631</v>
      </c>
      <c r="P68" s="35" t="str">
        <f t="shared" si="11"/>
        <v>S 7326.24</v>
      </c>
      <c r="Q68" s="36">
        <v>1</v>
      </c>
      <c r="R68" s="29" t="s">
        <v>191</v>
      </c>
      <c r="S68" s="37"/>
      <c r="T68" s="37"/>
      <c r="U68" s="30">
        <f t="shared" si="13"/>
        <v>33</v>
      </c>
      <c r="V68" s="30">
        <f t="shared" si="13"/>
        <v>24</v>
      </c>
      <c r="W68" s="30" t="s">
        <v>41</v>
      </c>
      <c r="X68" s="30">
        <v>60</v>
      </c>
      <c r="Y68" s="30" t="s">
        <v>192</v>
      </c>
      <c r="Z68" s="30"/>
      <c r="AA68" s="30" t="s">
        <v>44</v>
      </c>
      <c r="AB68" s="30" t="s">
        <v>45</v>
      </c>
      <c r="AC68" s="30" t="s">
        <v>79</v>
      </c>
      <c r="AD68" s="30" t="s">
        <v>151</v>
      </c>
      <c r="AE68" s="30" t="s">
        <v>48</v>
      </c>
      <c r="AF68" s="30" t="s">
        <v>48</v>
      </c>
      <c r="AG68" s="30" t="str">
        <f t="shared" si="9"/>
        <v>R</v>
      </c>
      <c r="AH68" s="30"/>
      <c r="AI68" s="30" t="s">
        <v>49</v>
      </c>
      <c r="AJ68" s="30"/>
      <c r="AK68" s="29"/>
    </row>
    <row r="69" spans="1:37" s="39" customFormat="1">
      <c r="A69" s="29" t="s">
        <v>193</v>
      </c>
      <c r="B69" s="38" t="str">
        <f t="shared" si="12"/>
        <v>Sw 1162.7011</v>
      </c>
      <c r="C69" s="38" t="s">
        <v>35</v>
      </c>
      <c r="D69" s="38">
        <v>1</v>
      </c>
      <c r="E69" s="38">
        <v>1</v>
      </c>
      <c r="F69" s="38">
        <v>6</v>
      </c>
      <c r="G69" s="38">
        <v>2</v>
      </c>
      <c r="H69" s="38" t="s">
        <v>36</v>
      </c>
      <c r="I69" s="49">
        <v>70</v>
      </c>
      <c r="J69" s="49">
        <v>11</v>
      </c>
      <c r="K69" s="44">
        <v>1</v>
      </c>
      <c r="L69" s="32" t="str">
        <f t="shared" si="10"/>
        <v>EW 60-7000/6000, elektr. gestellt</v>
      </c>
      <c r="M69" s="32" t="s">
        <v>68</v>
      </c>
      <c r="N69" s="33">
        <v>2</v>
      </c>
      <c r="O69" s="34">
        <v>45631</v>
      </c>
      <c r="P69" s="35" t="str">
        <f t="shared" si="11"/>
        <v>S 7326.23</v>
      </c>
      <c r="Q69" s="36">
        <v>3</v>
      </c>
      <c r="R69" s="29" t="s">
        <v>194</v>
      </c>
      <c r="S69" s="37"/>
      <c r="T69" s="37"/>
      <c r="U69" s="30">
        <f t="shared" si="13"/>
        <v>33</v>
      </c>
      <c r="V69" s="30">
        <f t="shared" si="13"/>
        <v>20</v>
      </c>
      <c r="W69" s="30" t="s">
        <v>41</v>
      </c>
      <c r="X69" s="30">
        <v>60</v>
      </c>
      <c r="Y69" s="30" t="s">
        <v>192</v>
      </c>
      <c r="Z69" s="30"/>
      <c r="AA69" s="30" t="s">
        <v>44</v>
      </c>
      <c r="AB69" s="30" t="s">
        <v>45</v>
      </c>
      <c r="AC69" s="30" t="s">
        <v>79</v>
      </c>
      <c r="AD69" s="30" t="s">
        <v>151</v>
      </c>
      <c r="AE69" s="30" t="s">
        <v>48</v>
      </c>
      <c r="AF69" s="30" t="s">
        <v>70</v>
      </c>
      <c r="AG69" s="30" t="str">
        <f t="shared" si="9"/>
        <v>R</v>
      </c>
      <c r="AH69" s="30"/>
      <c r="AI69" s="30" t="s">
        <v>49</v>
      </c>
      <c r="AJ69" s="30"/>
      <c r="AK69" s="29"/>
    </row>
    <row r="70" spans="1:37" s="38" customFormat="1">
      <c r="A70" s="29" t="s">
        <v>195</v>
      </c>
      <c r="B70" s="29" t="str">
        <f t="shared" si="12"/>
        <v>Sw 1163.0301</v>
      </c>
      <c r="C70" s="29" t="s">
        <v>35</v>
      </c>
      <c r="D70" s="29">
        <v>1</v>
      </c>
      <c r="E70" s="29">
        <v>1</v>
      </c>
      <c r="F70" s="29">
        <v>6</v>
      </c>
      <c r="G70" s="29">
        <v>3</v>
      </c>
      <c r="H70" s="30" t="s">
        <v>36</v>
      </c>
      <c r="I70" s="31" t="s">
        <v>58</v>
      </c>
      <c r="J70" s="31" t="s">
        <v>38</v>
      </c>
      <c r="K70" s="30">
        <v>1</v>
      </c>
      <c r="L70" s="32" t="str">
        <f t="shared" si="10"/>
        <v>EW 60-300, elektr. gestellt</v>
      </c>
      <c r="M70" s="32" t="s">
        <v>65</v>
      </c>
      <c r="N70" s="33">
        <v>5</v>
      </c>
      <c r="O70" s="34">
        <v>43955</v>
      </c>
      <c r="P70" s="35" t="str">
        <f t="shared" si="11"/>
        <v>S 7327.10</v>
      </c>
      <c r="Q70" s="36">
        <v>1</v>
      </c>
      <c r="R70" s="29" t="s">
        <v>196</v>
      </c>
      <c r="S70" s="37"/>
      <c r="T70" s="37"/>
      <c r="U70" s="30">
        <f t="shared" si="13"/>
        <v>27</v>
      </c>
      <c r="V70" s="30">
        <f t="shared" si="13"/>
        <v>24</v>
      </c>
      <c r="W70" s="30" t="s">
        <v>41</v>
      </c>
      <c r="X70" s="30">
        <v>60</v>
      </c>
      <c r="Y70" s="30">
        <v>300</v>
      </c>
      <c r="Z70" s="30"/>
      <c r="AA70" s="30" t="s">
        <v>44</v>
      </c>
      <c r="AB70" s="30" t="s">
        <v>45</v>
      </c>
      <c r="AC70" s="30" t="s">
        <v>79</v>
      </c>
      <c r="AD70" s="30" t="s">
        <v>197</v>
      </c>
      <c r="AE70" s="30" t="s">
        <v>48</v>
      </c>
      <c r="AF70" s="30" t="s">
        <v>48</v>
      </c>
      <c r="AG70" s="30" t="str">
        <f t="shared" si="9"/>
        <v>R</v>
      </c>
      <c r="AH70" s="30"/>
      <c r="AI70" s="30" t="s">
        <v>49</v>
      </c>
      <c r="AJ70" s="29"/>
      <c r="AK70" s="29"/>
    </row>
    <row r="71" spans="1:37" s="38" customFormat="1">
      <c r="A71" s="29" t="s">
        <v>198</v>
      </c>
      <c r="B71" s="29" t="str">
        <f t="shared" si="12"/>
        <v>Sw 1163.0311</v>
      </c>
      <c r="C71" s="29" t="s">
        <v>35</v>
      </c>
      <c r="D71" s="29">
        <v>1</v>
      </c>
      <c r="E71" s="29">
        <v>1</v>
      </c>
      <c r="F71" s="29">
        <v>6</v>
      </c>
      <c r="G71" s="29">
        <v>3</v>
      </c>
      <c r="H71" s="30" t="s">
        <v>36</v>
      </c>
      <c r="I71" s="31" t="s">
        <v>58</v>
      </c>
      <c r="J71" s="31">
        <v>11</v>
      </c>
      <c r="K71" s="30">
        <v>1</v>
      </c>
      <c r="L71" s="32" t="str">
        <f t="shared" si="10"/>
        <v>EW 60-300, elektr. gestellt</v>
      </c>
      <c r="M71" s="32" t="s">
        <v>68</v>
      </c>
      <c r="N71" s="33">
        <v>5</v>
      </c>
      <c r="O71" s="34">
        <v>43955</v>
      </c>
      <c r="P71" s="35" t="str">
        <f t="shared" si="11"/>
        <v>S 7327.11</v>
      </c>
      <c r="Q71" s="36">
        <v>1</v>
      </c>
      <c r="R71" s="29" t="s">
        <v>199</v>
      </c>
      <c r="S71" s="37"/>
      <c r="T71" s="37"/>
      <c r="U71" s="30">
        <f t="shared" si="13"/>
        <v>27</v>
      </c>
      <c r="V71" s="30">
        <f t="shared" si="13"/>
        <v>20</v>
      </c>
      <c r="W71" s="30" t="s">
        <v>41</v>
      </c>
      <c r="X71" s="30">
        <v>60</v>
      </c>
      <c r="Y71" s="30">
        <v>300</v>
      </c>
      <c r="Z71" s="30"/>
      <c r="AA71" s="30" t="s">
        <v>44</v>
      </c>
      <c r="AB71" s="30" t="s">
        <v>45</v>
      </c>
      <c r="AC71" s="30" t="s">
        <v>79</v>
      </c>
      <c r="AD71" s="30" t="s">
        <v>197</v>
      </c>
      <c r="AE71" s="30" t="s">
        <v>48</v>
      </c>
      <c r="AF71" s="30" t="s">
        <v>70</v>
      </c>
      <c r="AG71" s="30" t="str">
        <f t="shared" si="9"/>
        <v>R</v>
      </c>
      <c r="AH71" s="30"/>
      <c r="AI71" s="30" t="s">
        <v>49</v>
      </c>
      <c r="AJ71" s="29"/>
      <c r="AK71" s="29"/>
    </row>
    <row r="72" spans="1:37" s="38" customFormat="1">
      <c r="A72" s="29" t="s">
        <v>200</v>
      </c>
      <c r="B72" s="38" t="str">
        <f t="shared" si="12"/>
        <v>Sw 1163.0301</v>
      </c>
      <c r="C72" s="38" t="s">
        <v>35</v>
      </c>
      <c r="D72" s="38">
        <v>1</v>
      </c>
      <c r="E72" s="38">
        <v>1</v>
      </c>
      <c r="F72" s="38">
        <v>6</v>
      </c>
      <c r="G72" s="38">
        <v>3</v>
      </c>
      <c r="H72" s="44" t="s">
        <v>36</v>
      </c>
      <c r="I72" s="45" t="s">
        <v>58</v>
      </c>
      <c r="J72" s="45" t="s">
        <v>38</v>
      </c>
      <c r="K72" s="44">
        <v>1</v>
      </c>
      <c r="L72" s="32" t="str">
        <f>CONCATENATE(W72," ",X72,"-",Y72,", el. gest., Sonderkonstr.")</f>
        <v>EW 60-300, el. gest., Sonderkonstr.</v>
      </c>
      <c r="M72" s="32" t="s">
        <v>201</v>
      </c>
      <c r="N72" s="33">
        <v>1</v>
      </c>
      <c r="O72" s="34">
        <v>44690</v>
      </c>
      <c r="P72" s="35" t="str">
        <f t="shared" si="11"/>
        <v>S 7327.10</v>
      </c>
      <c r="Q72" s="36">
        <v>1</v>
      </c>
      <c r="R72" s="29" t="s">
        <v>196</v>
      </c>
      <c r="S72" s="37"/>
      <c r="T72" s="37"/>
      <c r="U72" s="30">
        <f t="shared" si="13"/>
        <v>35</v>
      </c>
      <c r="V72" s="30">
        <f t="shared" si="13"/>
        <v>18</v>
      </c>
      <c r="W72" s="30" t="s">
        <v>41</v>
      </c>
      <c r="X72" s="30">
        <v>60</v>
      </c>
      <c r="Y72" s="30">
        <v>300</v>
      </c>
      <c r="Z72" s="30"/>
      <c r="AA72" s="30" t="s">
        <v>44</v>
      </c>
      <c r="AB72" s="30" t="s">
        <v>45</v>
      </c>
      <c r="AC72" s="30" t="s">
        <v>79</v>
      </c>
      <c r="AD72" s="30" t="s">
        <v>197</v>
      </c>
      <c r="AE72" s="30" t="s">
        <v>48</v>
      </c>
      <c r="AF72" s="30" t="s">
        <v>48</v>
      </c>
      <c r="AG72" s="30" t="str">
        <f t="shared" si="9"/>
        <v>R</v>
      </c>
      <c r="AH72" s="30"/>
      <c r="AI72" s="30" t="s">
        <v>49</v>
      </c>
      <c r="AJ72" s="29"/>
      <c r="AK72" s="29"/>
    </row>
    <row r="73" spans="1:37" s="38" customFormat="1">
      <c r="A73" s="29" t="s">
        <v>202</v>
      </c>
      <c r="B73" s="29" t="str">
        <f t="shared" si="12"/>
        <v>Sw 1163.0501</v>
      </c>
      <c r="C73" s="29" t="s">
        <v>35</v>
      </c>
      <c r="D73" s="29">
        <v>1</v>
      </c>
      <c r="E73" s="29">
        <v>1</v>
      </c>
      <c r="F73" s="29">
        <v>6</v>
      </c>
      <c r="G73" s="29">
        <v>3</v>
      </c>
      <c r="H73" s="30" t="s">
        <v>36</v>
      </c>
      <c r="I73" s="31" t="s">
        <v>64</v>
      </c>
      <c r="J73" s="31" t="s">
        <v>38</v>
      </c>
      <c r="K73" s="30">
        <v>1</v>
      </c>
      <c r="L73" s="32" t="str">
        <f>CONCATENATE(W73," ",X73,"-",Y73,", elektr. gestellt")</f>
        <v>EW 60-500, elektr. gestellt</v>
      </c>
      <c r="M73" s="32" t="s">
        <v>65</v>
      </c>
      <c r="N73" s="33">
        <v>5</v>
      </c>
      <c r="O73" s="34">
        <v>43955</v>
      </c>
      <c r="P73" s="35" t="str">
        <f t="shared" si="11"/>
        <v>S 7327.12</v>
      </c>
      <c r="Q73" s="36">
        <v>1</v>
      </c>
      <c r="R73" s="29" t="s">
        <v>203</v>
      </c>
      <c r="S73" s="37"/>
      <c r="T73" s="37"/>
      <c r="U73" s="30">
        <f t="shared" si="13"/>
        <v>27</v>
      </c>
      <c r="V73" s="30">
        <f t="shared" si="13"/>
        <v>24</v>
      </c>
      <c r="W73" s="30" t="s">
        <v>41</v>
      </c>
      <c r="X73" s="30">
        <v>60</v>
      </c>
      <c r="Y73" s="30">
        <v>500</v>
      </c>
      <c r="Z73" s="30"/>
      <c r="AA73" s="30" t="s">
        <v>44</v>
      </c>
      <c r="AB73" s="30" t="s">
        <v>45</v>
      </c>
      <c r="AC73" s="30" t="s">
        <v>79</v>
      </c>
      <c r="AD73" s="30" t="s">
        <v>197</v>
      </c>
      <c r="AE73" s="30" t="s">
        <v>48</v>
      </c>
      <c r="AF73" s="30" t="s">
        <v>48</v>
      </c>
      <c r="AG73" s="30" t="str">
        <f t="shared" si="9"/>
        <v>R</v>
      </c>
      <c r="AH73" s="30"/>
      <c r="AI73" s="30" t="s">
        <v>49</v>
      </c>
      <c r="AJ73" s="55"/>
      <c r="AK73" s="29"/>
    </row>
    <row r="74" spans="1:37" s="38" customFormat="1">
      <c r="A74" s="29" t="s">
        <v>204</v>
      </c>
      <c r="B74" s="29" t="str">
        <f t="shared" si="12"/>
        <v>Sw 1163.0511</v>
      </c>
      <c r="C74" s="29" t="s">
        <v>35</v>
      </c>
      <c r="D74" s="29">
        <v>1</v>
      </c>
      <c r="E74" s="29">
        <v>1</v>
      </c>
      <c r="F74" s="29">
        <v>6</v>
      </c>
      <c r="G74" s="29">
        <v>3</v>
      </c>
      <c r="H74" s="30" t="s">
        <v>36</v>
      </c>
      <c r="I74" s="31" t="s">
        <v>64</v>
      </c>
      <c r="J74" s="31">
        <v>11</v>
      </c>
      <c r="K74" s="30">
        <v>1</v>
      </c>
      <c r="L74" s="32" t="str">
        <f>CONCATENATE(W74," ",X74,"-",Y74,", elektr. gestellt")</f>
        <v>EW 60-500, elektr. gestellt</v>
      </c>
      <c r="M74" s="32" t="s">
        <v>68</v>
      </c>
      <c r="N74" s="33">
        <v>5</v>
      </c>
      <c r="O74" s="34">
        <v>43955</v>
      </c>
      <c r="P74" s="35" t="str">
        <f t="shared" si="11"/>
        <v>S 7327.13</v>
      </c>
      <c r="Q74" s="36">
        <v>1</v>
      </c>
      <c r="R74" s="29" t="s">
        <v>205</v>
      </c>
      <c r="S74" s="37"/>
      <c r="T74" s="37"/>
      <c r="U74" s="30">
        <f t="shared" si="13"/>
        <v>27</v>
      </c>
      <c r="V74" s="30">
        <f t="shared" si="13"/>
        <v>20</v>
      </c>
      <c r="W74" s="30" t="s">
        <v>41</v>
      </c>
      <c r="X74" s="30">
        <v>60</v>
      </c>
      <c r="Y74" s="30">
        <v>500</v>
      </c>
      <c r="Z74" s="30"/>
      <c r="AA74" s="30" t="s">
        <v>44</v>
      </c>
      <c r="AB74" s="30" t="s">
        <v>45</v>
      </c>
      <c r="AC74" s="30" t="s">
        <v>79</v>
      </c>
      <c r="AD74" s="30" t="s">
        <v>197</v>
      </c>
      <c r="AE74" s="30" t="s">
        <v>48</v>
      </c>
      <c r="AF74" s="30" t="s">
        <v>70</v>
      </c>
      <c r="AG74" s="30" t="str">
        <f t="shared" si="9"/>
        <v>R</v>
      </c>
      <c r="AH74" s="30"/>
      <c r="AI74" s="30" t="s">
        <v>49</v>
      </c>
      <c r="AJ74" s="55"/>
      <c r="AK74" s="29"/>
    </row>
    <row r="75" spans="1:37">
      <c r="A75" s="29" t="s">
        <v>206</v>
      </c>
      <c r="B75" s="29" t="str">
        <f t="shared" si="12"/>
        <v>Sw 1163.0551</v>
      </c>
      <c r="C75" s="29" t="s">
        <v>35</v>
      </c>
      <c r="D75" s="29">
        <v>1</v>
      </c>
      <c r="E75" s="29">
        <v>1</v>
      </c>
      <c r="F75" s="29">
        <v>6</v>
      </c>
      <c r="G75" s="29">
        <v>3</v>
      </c>
      <c r="H75" s="30" t="s">
        <v>36</v>
      </c>
      <c r="I75" s="31" t="s">
        <v>64</v>
      </c>
      <c r="J75" s="31">
        <v>51</v>
      </c>
      <c r="K75" s="30">
        <v>1</v>
      </c>
      <c r="L75" s="32" t="s">
        <v>207</v>
      </c>
      <c r="M75" s="32" t="s">
        <v>208</v>
      </c>
      <c r="N75" s="33">
        <v>3</v>
      </c>
      <c r="O75" s="34">
        <v>44110</v>
      </c>
      <c r="P75" s="35"/>
      <c r="Q75" s="36"/>
      <c r="U75" s="30">
        <f t="shared" si="13"/>
        <v>43</v>
      </c>
      <c r="V75" s="30">
        <f t="shared" si="13"/>
        <v>40</v>
      </c>
      <c r="W75" s="30" t="s">
        <v>41</v>
      </c>
      <c r="X75" s="30">
        <v>60</v>
      </c>
      <c r="Y75" s="30">
        <v>500</v>
      </c>
      <c r="AA75" s="30" t="s">
        <v>44</v>
      </c>
      <c r="AB75" s="30" t="s">
        <v>45</v>
      </c>
      <c r="AC75" s="30" t="s">
        <v>79</v>
      </c>
      <c r="AD75" s="30" t="s">
        <v>197</v>
      </c>
      <c r="AI75" s="30" t="s">
        <v>56</v>
      </c>
      <c r="AJ75" s="55"/>
    </row>
    <row r="76" spans="1:37">
      <c r="A76" s="29" t="s">
        <v>209</v>
      </c>
      <c r="B76" s="29" t="str">
        <f t="shared" si="12"/>
        <v>Sw 1163.0552</v>
      </c>
      <c r="C76" s="29" t="s">
        <v>35</v>
      </c>
      <c r="D76" s="29">
        <v>1</v>
      </c>
      <c r="E76" s="29">
        <v>1</v>
      </c>
      <c r="F76" s="29">
        <v>6</v>
      </c>
      <c r="G76" s="29">
        <v>3</v>
      </c>
      <c r="H76" s="30" t="s">
        <v>36</v>
      </c>
      <c r="I76" s="31" t="s">
        <v>64</v>
      </c>
      <c r="J76" s="31">
        <v>52</v>
      </c>
      <c r="K76" s="30">
        <v>1</v>
      </c>
      <c r="L76" s="32" t="s">
        <v>207</v>
      </c>
      <c r="M76" s="32" t="s">
        <v>210</v>
      </c>
      <c r="N76" s="33">
        <v>1</v>
      </c>
      <c r="O76" s="34">
        <v>44217</v>
      </c>
      <c r="P76" s="35"/>
      <c r="Q76" s="36"/>
      <c r="U76" s="30">
        <f t="shared" si="13"/>
        <v>43</v>
      </c>
      <c r="V76" s="30">
        <f t="shared" si="13"/>
        <v>34</v>
      </c>
      <c r="W76" s="30" t="s">
        <v>41</v>
      </c>
      <c r="X76" s="30">
        <v>60</v>
      </c>
      <c r="Y76" s="30">
        <v>500</v>
      </c>
      <c r="AA76" s="30" t="s">
        <v>44</v>
      </c>
      <c r="AB76" s="30" t="s">
        <v>45</v>
      </c>
      <c r="AC76" s="30" t="s">
        <v>79</v>
      </c>
      <c r="AD76" s="30" t="s">
        <v>197</v>
      </c>
      <c r="AI76" s="30" t="s">
        <v>56</v>
      </c>
      <c r="AJ76" s="55"/>
    </row>
    <row r="77" spans="1:37" s="38" customFormat="1">
      <c r="A77" s="29" t="s">
        <v>211</v>
      </c>
      <c r="B77" s="38" t="str">
        <f t="shared" si="12"/>
        <v>Sw 1163.0701</v>
      </c>
      <c r="C77" s="38" t="s">
        <v>35</v>
      </c>
      <c r="D77" s="38">
        <v>1</v>
      </c>
      <c r="E77" s="38">
        <v>1</v>
      </c>
      <c r="F77" s="38">
        <v>6</v>
      </c>
      <c r="G77" s="38">
        <v>3</v>
      </c>
      <c r="H77" s="44" t="s">
        <v>36</v>
      </c>
      <c r="I77" s="45" t="s">
        <v>72</v>
      </c>
      <c r="J77" s="45" t="s">
        <v>38</v>
      </c>
      <c r="K77" s="44">
        <v>1</v>
      </c>
      <c r="L77" s="32" t="str">
        <f t="shared" ref="L77:L83" si="14">CONCATENATE(W77," ",X77,"-",Y77,", elektr. gestellt")</f>
        <v>EW 60-760, elektr. gestellt</v>
      </c>
      <c r="M77" s="32" t="s">
        <v>65</v>
      </c>
      <c r="N77" s="33">
        <v>7</v>
      </c>
      <c r="O77" s="34">
        <v>45874</v>
      </c>
      <c r="P77" s="35" t="str">
        <f t="shared" ref="P77:P83" si="15">CONCATENATE("S ",R77)</f>
        <v>S 7327.14</v>
      </c>
      <c r="Q77" s="36">
        <v>1</v>
      </c>
      <c r="R77" s="29" t="s">
        <v>212</v>
      </c>
      <c r="S77" s="37"/>
      <c r="T77" s="37"/>
      <c r="U77" s="30">
        <f t="shared" si="13"/>
        <v>27</v>
      </c>
      <c r="V77" s="30">
        <f t="shared" si="13"/>
        <v>24</v>
      </c>
      <c r="W77" s="30" t="s">
        <v>41</v>
      </c>
      <c r="X77" s="30">
        <v>60</v>
      </c>
      <c r="Y77" s="30">
        <v>760</v>
      </c>
      <c r="Z77" s="30"/>
      <c r="AA77" s="30" t="s">
        <v>44</v>
      </c>
      <c r="AB77" s="30" t="s">
        <v>45</v>
      </c>
      <c r="AC77" s="30" t="s">
        <v>79</v>
      </c>
      <c r="AD77" s="30" t="s">
        <v>197</v>
      </c>
      <c r="AE77" s="30" t="s">
        <v>48</v>
      </c>
      <c r="AF77" s="30" t="s">
        <v>48</v>
      </c>
      <c r="AG77" s="30" t="str">
        <f t="shared" ref="AG77:AG128" si="16">AE77</f>
        <v>R</v>
      </c>
      <c r="AH77" s="30"/>
      <c r="AI77" s="30" t="s">
        <v>49</v>
      </c>
      <c r="AJ77" s="29"/>
      <c r="AK77" s="29"/>
    </row>
    <row r="78" spans="1:37" s="38" customFormat="1">
      <c r="A78" s="29" t="s">
        <v>213</v>
      </c>
      <c r="B78" s="38" t="str">
        <f t="shared" si="12"/>
        <v>Sw 1163.0711</v>
      </c>
      <c r="C78" s="38" t="s">
        <v>35</v>
      </c>
      <c r="D78" s="38">
        <v>1</v>
      </c>
      <c r="E78" s="38">
        <v>1</v>
      </c>
      <c r="F78" s="38">
        <v>6</v>
      </c>
      <c r="G78" s="38">
        <v>3</v>
      </c>
      <c r="H78" s="44" t="s">
        <v>36</v>
      </c>
      <c r="I78" s="45" t="s">
        <v>72</v>
      </c>
      <c r="J78" s="45">
        <v>11</v>
      </c>
      <c r="K78" s="44">
        <v>1</v>
      </c>
      <c r="L78" s="32" t="str">
        <f t="shared" si="14"/>
        <v>EW 60-760, elektr. gestellt</v>
      </c>
      <c r="M78" s="32" t="s">
        <v>68</v>
      </c>
      <c r="N78" s="33">
        <v>6</v>
      </c>
      <c r="O78" s="34">
        <v>45874</v>
      </c>
      <c r="P78" s="35" t="str">
        <f t="shared" si="15"/>
        <v>S 7327.15</v>
      </c>
      <c r="Q78" s="36">
        <v>1</v>
      </c>
      <c r="R78" s="29" t="s">
        <v>214</v>
      </c>
      <c r="S78" s="37"/>
      <c r="T78" s="37"/>
      <c r="U78" s="30">
        <f t="shared" si="13"/>
        <v>27</v>
      </c>
      <c r="V78" s="30">
        <f t="shared" si="13"/>
        <v>20</v>
      </c>
      <c r="W78" s="30" t="s">
        <v>41</v>
      </c>
      <c r="X78" s="30">
        <v>60</v>
      </c>
      <c r="Y78" s="30">
        <v>760</v>
      </c>
      <c r="Z78" s="30"/>
      <c r="AA78" s="30" t="s">
        <v>44</v>
      </c>
      <c r="AB78" s="30" t="s">
        <v>45</v>
      </c>
      <c r="AC78" s="30" t="s">
        <v>79</v>
      </c>
      <c r="AD78" s="30" t="s">
        <v>197</v>
      </c>
      <c r="AE78" s="30" t="s">
        <v>48</v>
      </c>
      <c r="AF78" s="30" t="s">
        <v>70</v>
      </c>
      <c r="AG78" s="30" t="str">
        <f t="shared" si="16"/>
        <v>R</v>
      </c>
      <c r="AH78" s="30"/>
      <c r="AI78" s="30" t="s">
        <v>49</v>
      </c>
      <c r="AJ78" s="29"/>
      <c r="AK78" s="29"/>
    </row>
    <row r="79" spans="1:37" s="38" customFormat="1">
      <c r="A79" s="29" t="s">
        <v>215</v>
      </c>
      <c r="B79" s="29" t="str">
        <f t="shared" si="12"/>
        <v>Sw 1163.1201</v>
      </c>
      <c r="C79" s="29" t="s">
        <v>35</v>
      </c>
      <c r="D79" s="29">
        <v>1</v>
      </c>
      <c r="E79" s="29">
        <v>1</v>
      </c>
      <c r="F79" s="29">
        <v>6</v>
      </c>
      <c r="G79" s="29">
        <v>3</v>
      </c>
      <c r="H79" s="30" t="s">
        <v>36</v>
      </c>
      <c r="I79" s="33">
        <v>12</v>
      </c>
      <c r="J79" s="31" t="s">
        <v>38</v>
      </c>
      <c r="K79" s="30">
        <v>1</v>
      </c>
      <c r="L79" s="32" t="str">
        <f t="shared" si="14"/>
        <v>EW 60-1200, elektr. gestellt</v>
      </c>
      <c r="M79" s="32" t="s">
        <v>65</v>
      </c>
      <c r="N79" s="33">
        <v>5</v>
      </c>
      <c r="O79" s="34">
        <v>43955</v>
      </c>
      <c r="P79" s="35" t="str">
        <f t="shared" si="15"/>
        <v>S 7327.16</v>
      </c>
      <c r="Q79" s="36">
        <v>1</v>
      </c>
      <c r="R79" s="29" t="s">
        <v>216</v>
      </c>
      <c r="S79" s="37"/>
      <c r="T79" s="37"/>
      <c r="U79" s="30">
        <f t="shared" si="13"/>
        <v>28</v>
      </c>
      <c r="V79" s="30">
        <f t="shared" si="13"/>
        <v>24</v>
      </c>
      <c r="W79" s="30" t="s">
        <v>41</v>
      </c>
      <c r="X79" s="30">
        <v>60</v>
      </c>
      <c r="Y79" s="30">
        <v>1200</v>
      </c>
      <c r="Z79" s="30"/>
      <c r="AA79" s="30" t="s">
        <v>44</v>
      </c>
      <c r="AB79" s="30" t="s">
        <v>45</v>
      </c>
      <c r="AC79" s="30" t="s">
        <v>79</v>
      </c>
      <c r="AD79" s="30" t="s">
        <v>197</v>
      </c>
      <c r="AE79" s="30" t="s">
        <v>48</v>
      </c>
      <c r="AF79" s="30" t="s">
        <v>48</v>
      </c>
      <c r="AG79" s="30" t="str">
        <f t="shared" si="16"/>
        <v>R</v>
      </c>
      <c r="AH79" s="30"/>
      <c r="AI79" s="30" t="s">
        <v>49</v>
      </c>
      <c r="AJ79" s="29"/>
      <c r="AK79" s="29"/>
    </row>
    <row r="80" spans="1:37" s="38" customFormat="1">
      <c r="A80" s="29" t="s">
        <v>217</v>
      </c>
      <c r="B80" s="29" t="str">
        <f t="shared" si="12"/>
        <v>Sw 1163.1211</v>
      </c>
      <c r="C80" s="29" t="s">
        <v>35</v>
      </c>
      <c r="D80" s="29">
        <v>1</v>
      </c>
      <c r="E80" s="29">
        <v>1</v>
      </c>
      <c r="F80" s="29">
        <v>6</v>
      </c>
      <c r="G80" s="29">
        <v>3</v>
      </c>
      <c r="H80" s="30" t="s">
        <v>36</v>
      </c>
      <c r="I80" s="33">
        <v>12</v>
      </c>
      <c r="J80" s="31">
        <v>11</v>
      </c>
      <c r="K80" s="30">
        <v>1</v>
      </c>
      <c r="L80" s="32" t="str">
        <f t="shared" si="14"/>
        <v>EW 60-1200, elektr. gestellt</v>
      </c>
      <c r="M80" s="32" t="s">
        <v>68</v>
      </c>
      <c r="N80" s="33">
        <v>5</v>
      </c>
      <c r="O80" s="34">
        <v>43955</v>
      </c>
      <c r="P80" s="35" t="str">
        <f t="shared" si="15"/>
        <v>S 7327.17</v>
      </c>
      <c r="Q80" s="36">
        <v>1</v>
      </c>
      <c r="R80" s="29" t="s">
        <v>218</v>
      </c>
      <c r="S80" s="37"/>
      <c r="T80" s="37"/>
      <c r="U80" s="30">
        <f t="shared" si="13"/>
        <v>28</v>
      </c>
      <c r="V80" s="30">
        <f t="shared" si="13"/>
        <v>20</v>
      </c>
      <c r="W80" s="30" t="s">
        <v>41</v>
      </c>
      <c r="X80" s="30">
        <v>60</v>
      </c>
      <c r="Y80" s="30">
        <v>1200</v>
      </c>
      <c r="Z80" s="30"/>
      <c r="AA80" s="30" t="s">
        <v>44</v>
      </c>
      <c r="AB80" s="30" t="s">
        <v>45</v>
      </c>
      <c r="AC80" s="30" t="s">
        <v>79</v>
      </c>
      <c r="AD80" s="30" t="s">
        <v>197</v>
      </c>
      <c r="AE80" s="30" t="s">
        <v>48</v>
      </c>
      <c r="AF80" s="30" t="s">
        <v>70</v>
      </c>
      <c r="AG80" s="30" t="str">
        <f t="shared" si="16"/>
        <v>R</v>
      </c>
      <c r="AH80" s="30"/>
      <c r="AI80" s="30" t="s">
        <v>49</v>
      </c>
      <c r="AJ80" s="29"/>
      <c r="AK80" s="29"/>
    </row>
    <row r="81" spans="1:37" s="38" customFormat="1">
      <c r="A81" s="29" t="s">
        <v>219</v>
      </c>
      <c r="B81" s="38" t="str">
        <f t="shared" si="12"/>
        <v>Sw 1163.1201</v>
      </c>
      <c r="C81" s="38" t="s">
        <v>35</v>
      </c>
      <c r="D81" s="38">
        <v>1</v>
      </c>
      <c r="E81" s="38">
        <v>1</v>
      </c>
      <c r="F81" s="38">
        <v>6</v>
      </c>
      <c r="G81" s="38">
        <v>3</v>
      </c>
      <c r="H81" s="44" t="s">
        <v>36</v>
      </c>
      <c r="I81" s="43">
        <v>12</v>
      </c>
      <c r="J81" s="45" t="s">
        <v>38</v>
      </c>
      <c r="K81" s="44">
        <v>1</v>
      </c>
      <c r="L81" s="32" t="str">
        <f>CONCATENATE(W81," ",X81,"-",Y81,", el. gestellt, Sonderkonstr.")</f>
        <v>EW 60-1200, el. gestellt, Sonderkonstr.</v>
      </c>
      <c r="M81" s="32" t="s">
        <v>220</v>
      </c>
      <c r="N81" s="33">
        <v>1</v>
      </c>
      <c r="O81" s="34">
        <v>45860</v>
      </c>
      <c r="P81" s="35"/>
      <c r="Q81" s="36"/>
      <c r="R81" s="29" t="s">
        <v>216</v>
      </c>
      <c r="S81" s="37"/>
      <c r="T81" s="37" t="s">
        <v>174</v>
      </c>
      <c r="U81" s="30">
        <f t="shared" si="13"/>
        <v>39</v>
      </c>
      <c r="V81" s="30">
        <f t="shared" si="13"/>
        <v>32</v>
      </c>
      <c r="W81" s="30" t="s">
        <v>41</v>
      </c>
      <c r="X81" s="30">
        <v>60</v>
      </c>
      <c r="Y81" s="30">
        <v>1200</v>
      </c>
      <c r="Z81" s="30"/>
      <c r="AA81" s="30" t="s">
        <v>44</v>
      </c>
      <c r="AB81" s="30" t="s">
        <v>45</v>
      </c>
      <c r="AC81" s="30" t="s">
        <v>79</v>
      </c>
      <c r="AD81" s="30" t="s">
        <v>197</v>
      </c>
      <c r="AE81" s="30" t="s">
        <v>48</v>
      </c>
      <c r="AF81" s="30" t="s">
        <v>48</v>
      </c>
      <c r="AG81" s="30" t="str">
        <f t="shared" si="16"/>
        <v>R</v>
      </c>
      <c r="AH81" s="30"/>
      <c r="AI81" s="30" t="s">
        <v>49</v>
      </c>
      <c r="AJ81" s="29"/>
      <c r="AK81" s="29"/>
    </row>
    <row r="82" spans="1:37" s="38" customFormat="1">
      <c r="A82" s="29" t="s">
        <v>221</v>
      </c>
      <c r="B82" s="29" t="str">
        <f t="shared" si="12"/>
        <v>Sw 1163.2501</v>
      </c>
      <c r="C82" s="29" t="s">
        <v>35</v>
      </c>
      <c r="D82" s="29">
        <v>1</v>
      </c>
      <c r="E82" s="29">
        <v>1</v>
      </c>
      <c r="F82" s="29">
        <v>6</v>
      </c>
      <c r="G82" s="29">
        <v>3</v>
      </c>
      <c r="H82" s="30" t="s">
        <v>36</v>
      </c>
      <c r="I82" s="33">
        <v>25</v>
      </c>
      <c r="J82" s="31" t="s">
        <v>38</v>
      </c>
      <c r="K82" s="30">
        <v>1</v>
      </c>
      <c r="L82" s="32" t="str">
        <f t="shared" si="14"/>
        <v>EW 60-2500, elektr. gestellt</v>
      </c>
      <c r="M82" s="32" t="s">
        <v>65</v>
      </c>
      <c r="N82" s="33">
        <v>6</v>
      </c>
      <c r="O82" s="34">
        <v>44587</v>
      </c>
      <c r="P82" s="35" t="str">
        <f t="shared" si="15"/>
        <v>S 7327.18</v>
      </c>
      <c r="Q82" s="36">
        <v>1</v>
      </c>
      <c r="R82" s="29" t="s">
        <v>222</v>
      </c>
      <c r="S82" s="37"/>
      <c r="T82" s="37"/>
      <c r="U82" s="30">
        <f t="shared" si="13"/>
        <v>28</v>
      </c>
      <c r="V82" s="30">
        <f t="shared" si="13"/>
        <v>24</v>
      </c>
      <c r="W82" s="30" t="s">
        <v>41</v>
      </c>
      <c r="X82" s="30">
        <v>60</v>
      </c>
      <c r="Y82" s="30">
        <v>2500</v>
      </c>
      <c r="Z82" s="30"/>
      <c r="AA82" s="30" t="s">
        <v>44</v>
      </c>
      <c r="AB82" s="30" t="s">
        <v>45</v>
      </c>
      <c r="AC82" s="30" t="s">
        <v>79</v>
      </c>
      <c r="AD82" s="30" t="s">
        <v>197</v>
      </c>
      <c r="AE82" s="30" t="s">
        <v>48</v>
      </c>
      <c r="AF82" s="30" t="s">
        <v>48</v>
      </c>
      <c r="AG82" s="30" t="str">
        <f t="shared" si="16"/>
        <v>R</v>
      </c>
      <c r="AH82" s="30"/>
      <c r="AI82" s="30" t="s">
        <v>49</v>
      </c>
      <c r="AJ82" s="29"/>
      <c r="AK82" s="29"/>
    </row>
    <row r="83" spans="1:37" s="38" customFormat="1">
      <c r="A83" s="29" t="s">
        <v>223</v>
      </c>
      <c r="B83" s="29" t="str">
        <f t="shared" si="12"/>
        <v>Sw 1163.2511</v>
      </c>
      <c r="C83" s="29" t="s">
        <v>35</v>
      </c>
      <c r="D83" s="29">
        <v>1</v>
      </c>
      <c r="E83" s="29">
        <v>1</v>
      </c>
      <c r="F83" s="29">
        <v>6</v>
      </c>
      <c r="G83" s="29">
        <v>3</v>
      </c>
      <c r="H83" s="30" t="s">
        <v>36</v>
      </c>
      <c r="I83" s="33">
        <v>25</v>
      </c>
      <c r="J83" s="31">
        <v>11</v>
      </c>
      <c r="K83" s="30">
        <v>1</v>
      </c>
      <c r="L83" s="32" t="str">
        <f t="shared" si="14"/>
        <v>EW 60-2500, elektr. gestellt</v>
      </c>
      <c r="M83" s="32" t="s">
        <v>68</v>
      </c>
      <c r="N83" s="33">
        <v>5</v>
      </c>
      <c r="O83" s="34">
        <v>43955</v>
      </c>
      <c r="P83" s="35" t="str">
        <f t="shared" si="15"/>
        <v>S 7327.19</v>
      </c>
      <c r="Q83" s="36">
        <v>1</v>
      </c>
      <c r="R83" s="29" t="s">
        <v>224</v>
      </c>
      <c r="S83" s="37"/>
      <c r="T83" s="37"/>
      <c r="U83" s="30">
        <f t="shared" si="13"/>
        <v>28</v>
      </c>
      <c r="V83" s="30">
        <f t="shared" si="13"/>
        <v>20</v>
      </c>
      <c r="W83" s="30" t="s">
        <v>41</v>
      </c>
      <c r="X83" s="30">
        <v>60</v>
      </c>
      <c r="Y83" s="30">
        <v>2500</v>
      </c>
      <c r="Z83" s="30"/>
      <c r="AA83" s="30" t="s">
        <v>44</v>
      </c>
      <c r="AB83" s="30" t="s">
        <v>45</v>
      </c>
      <c r="AC83" s="30" t="s">
        <v>79</v>
      </c>
      <c r="AD83" s="30" t="s">
        <v>197</v>
      </c>
      <c r="AE83" s="30" t="s">
        <v>48</v>
      </c>
      <c r="AF83" s="30" t="s">
        <v>70</v>
      </c>
      <c r="AG83" s="30" t="str">
        <f t="shared" si="16"/>
        <v>R</v>
      </c>
      <c r="AH83" s="30"/>
      <c r="AI83" s="30" t="s">
        <v>49</v>
      </c>
      <c r="AJ83" s="29"/>
      <c r="AK83" s="29"/>
    </row>
    <row r="84" spans="1:37" s="38" customFormat="1">
      <c r="A84" s="29" t="s">
        <v>225</v>
      </c>
      <c r="B84" s="29" t="str">
        <f t="shared" si="12"/>
        <v>Sw 1164.0301</v>
      </c>
      <c r="C84" s="29" t="s">
        <v>35</v>
      </c>
      <c r="D84" s="29">
        <v>1</v>
      </c>
      <c r="E84" s="29">
        <v>1</v>
      </c>
      <c r="F84" s="29">
        <v>6</v>
      </c>
      <c r="G84" s="29">
        <v>4</v>
      </c>
      <c r="H84" s="30" t="s">
        <v>36</v>
      </c>
      <c r="I84" s="31" t="s">
        <v>58</v>
      </c>
      <c r="J84" s="31" t="s">
        <v>38</v>
      </c>
      <c r="K84" s="30"/>
      <c r="L84" s="32" t="str">
        <f t="shared" ref="L84:L101" si="17">CONCATENATE(W84," ",X84,"-",Y84,", elektr. gestellt, FF")</f>
        <v>EW 60-300, elektr. gestellt, FF</v>
      </c>
      <c r="M84" s="32" t="s">
        <v>65</v>
      </c>
      <c r="N84" s="33">
        <v>3</v>
      </c>
      <c r="O84" s="34">
        <v>44886</v>
      </c>
      <c r="P84" s="35" t="s">
        <v>226</v>
      </c>
      <c r="Q84" s="36"/>
      <c r="R84" s="29" t="s">
        <v>45</v>
      </c>
      <c r="S84" s="37"/>
      <c r="T84" s="37"/>
      <c r="U84" s="30">
        <f t="shared" si="13"/>
        <v>31</v>
      </c>
      <c r="V84" s="30">
        <f t="shared" si="13"/>
        <v>24</v>
      </c>
      <c r="W84" s="30" t="s">
        <v>41</v>
      </c>
      <c r="X84" s="30">
        <v>60</v>
      </c>
      <c r="Y84" s="30">
        <v>300</v>
      </c>
      <c r="Z84" s="30"/>
      <c r="AA84" s="30" t="s">
        <v>44</v>
      </c>
      <c r="AB84" s="30" t="s">
        <v>83</v>
      </c>
      <c r="AC84" s="30" t="s">
        <v>131</v>
      </c>
      <c r="AD84" s="30" t="s">
        <v>131</v>
      </c>
      <c r="AE84" s="30" t="s">
        <v>45</v>
      </c>
      <c r="AF84" s="30" t="s">
        <v>45</v>
      </c>
      <c r="AG84" s="30" t="str">
        <f t="shared" si="16"/>
        <v>-</v>
      </c>
      <c r="AH84" s="30"/>
      <c r="AI84" s="30" t="s">
        <v>49</v>
      </c>
      <c r="AJ84" s="29"/>
      <c r="AK84" s="29"/>
    </row>
    <row r="85" spans="1:37" s="38" customFormat="1">
      <c r="A85" s="29" t="s">
        <v>227</v>
      </c>
      <c r="B85" s="29" t="str">
        <f t="shared" si="12"/>
        <v>Sw 1164.0311</v>
      </c>
      <c r="C85" s="29" t="s">
        <v>35</v>
      </c>
      <c r="D85" s="29">
        <v>1</v>
      </c>
      <c r="E85" s="29">
        <v>1</v>
      </c>
      <c r="F85" s="29">
        <v>6</v>
      </c>
      <c r="G85" s="29">
        <v>4</v>
      </c>
      <c r="H85" s="30" t="s">
        <v>36</v>
      </c>
      <c r="I85" s="31" t="s">
        <v>58</v>
      </c>
      <c r="J85" s="31">
        <v>11</v>
      </c>
      <c r="K85" s="30"/>
      <c r="L85" s="32" t="str">
        <f t="shared" si="17"/>
        <v>EW 60-300, elektr. gestellt, FF</v>
      </c>
      <c r="M85" s="32" t="s">
        <v>68</v>
      </c>
      <c r="N85" s="33">
        <v>2</v>
      </c>
      <c r="O85" s="34">
        <v>44362</v>
      </c>
      <c r="P85" s="35" t="s">
        <v>228</v>
      </c>
      <c r="Q85" s="36"/>
      <c r="R85" s="29" t="s">
        <v>45</v>
      </c>
      <c r="S85" s="37"/>
      <c r="T85" s="37" t="s">
        <v>174</v>
      </c>
      <c r="U85" s="30">
        <f t="shared" si="13"/>
        <v>31</v>
      </c>
      <c r="V85" s="30">
        <f t="shared" si="13"/>
        <v>20</v>
      </c>
      <c r="W85" s="30" t="s">
        <v>41</v>
      </c>
      <c r="X85" s="30">
        <v>60</v>
      </c>
      <c r="Y85" s="30">
        <v>300</v>
      </c>
      <c r="Z85" s="30"/>
      <c r="AA85" s="30" t="s">
        <v>44</v>
      </c>
      <c r="AB85" s="30" t="s">
        <v>83</v>
      </c>
      <c r="AC85" s="30" t="s">
        <v>131</v>
      </c>
      <c r="AD85" s="30" t="s">
        <v>131</v>
      </c>
      <c r="AE85" s="30" t="s">
        <v>45</v>
      </c>
      <c r="AF85" s="30" t="s">
        <v>45</v>
      </c>
      <c r="AG85" s="30" t="str">
        <f t="shared" si="16"/>
        <v>-</v>
      </c>
      <c r="AH85" s="30"/>
      <c r="AI85" s="30" t="s">
        <v>49</v>
      </c>
      <c r="AJ85" s="29"/>
      <c r="AK85" s="29"/>
    </row>
    <row r="86" spans="1:37" s="38" customFormat="1">
      <c r="A86" s="29" t="s">
        <v>229</v>
      </c>
      <c r="B86" s="38" t="str">
        <f t="shared" si="12"/>
        <v>Sw 1164.0381</v>
      </c>
      <c r="C86" s="38" t="s">
        <v>35</v>
      </c>
      <c r="D86" s="38">
        <v>1</v>
      </c>
      <c r="E86" s="38">
        <v>1</v>
      </c>
      <c r="F86" s="38">
        <v>6</v>
      </c>
      <c r="G86" s="38">
        <v>4</v>
      </c>
      <c r="H86" s="44" t="s">
        <v>36</v>
      </c>
      <c r="I86" s="45" t="s">
        <v>58</v>
      </c>
      <c r="J86" s="45">
        <v>81</v>
      </c>
      <c r="K86" s="44"/>
      <c r="L86" s="32" t="str">
        <f t="shared" si="17"/>
        <v>EW 60-300, elektr. gestellt, FF</v>
      </c>
      <c r="M86" s="32" t="s">
        <v>230</v>
      </c>
      <c r="N86" s="33">
        <v>1</v>
      </c>
      <c r="O86" s="34">
        <v>44523</v>
      </c>
      <c r="P86" s="35"/>
      <c r="Q86" s="36"/>
      <c r="R86" s="29" t="s">
        <v>45</v>
      </c>
      <c r="S86" s="37"/>
      <c r="T86" s="37"/>
      <c r="U86" s="30">
        <f t="shared" si="13"/>
        <v>31</v>
      </c>
      <c r="V86" s="30">
        <f t="shared" si="13"/>
        <v>24</v>
      </c>
      <c r="W86" s="30" t="s">
        <v>41</v>
      </c>
      <c r="X86" s="30">
        <v>60</v>
      </c>
      <c r="Y86" s="30">
        <v>300</v>
      </c>
      <c r="Z86" s="30"/>
      <c r="AA86" s="30" t="s">
        <v>44</v>
      </c>
      <c r="AB86" s="30" t="s">
        <v>83</v>
      </c>
      <c r="AC86" s="30" t="s">
        <v>131</v>
      </c>
      <c r="AD86" s="30" t="s">
        <v>131</v>
      </c>
      <c r="AE86" s="30" t="s">
        <v>45</v>
      </c>
      <c r="AF86" s="30" t="s">
        <v>45</v>
      </c>
      <c r="AG86" s="30" t="str">
        <f t="shared" si="16"/>
        <v>-</v>
      </c>
      <c r="AH86" s="30"/>
      <c r="AI86" s="30" t="s">
        <v>49</v>
      </c>
      <c r="AJ86" s="29"/>
      <c r="AK86" s="29"/>
    </row>
    <row r="87" spans="1:37" s="38" customFormat="1">
      <c r="A87" s="29" t="s">
        <v>231</v>
      </c>
      <c r="B87" s="29" t="str">
        <f t="shared" si="12"/>
        <v>Sw 1164.0382</v>
      </c>
      <c r="C87" s="29" t="s">
        <v>35</v>
      </c>
      <c r="D87" s="29">
        <v>1</v>
      </c>
      <c r="E87" s="29">
        <v>1</v>
      </c>
      <c r="F87" s="29">
        <v>6</v>
      </c>
      <c r="G87" s="29">
        <v>4</v>
      </c>
      <c r="H87" s="30" t="s">
        <v>36</v>
      </c>
      <c r="I87" s="31" t="s">
        <v>58</v>
      </c>
      <c r="J87" s="31">
        <v>82</v>
      </c>
      <c r="K87" s="30"/>
      <c r="L87" s="32" t="str">
        <f t="shared" si="17"/>
        <v>EW 60-300, elektr. gestellt, FF</v>
      </c>
      <c r="M87" s="32" t="s">
        <v>83</v>
      </c>
      <c r="N87" s="33">
        <v>1</v>
      </c>
      <c r="O87" s="34">
        <v>44523</v>
      </c>
      <c r="P87" s="35"/>
      <c r="Q87" s="36"/>
      <c r="R87" s="29" t="s">
        <v>45</v>
      </c>
      <c r="S87" s="37"/>
      <c r="T87" s="37"/>
      <c r="U87" s="30">
        <f t="shared" si="13"/>
        <v>31</v>
      </c>
      <c r="V87" s="30">
        <f t="shared" si="13"/>
        <v>10</v>
      </c>
      <c r="W87" s="30" t="s">
        <v>41</v>
      </c>
      <c r="X87" s="30">
        <v>60</v>
      </c>
      <c r="Y87" s="30">
        <v>300</v>
      </c>
      <c r="Z87" s="30"/>
      <c r="AA87" s="30" t="s">
        <v>44</v>
      </c>
      <c r="AB87" s="30" t="s">
        <v>83</v>
      </c>
      <c r="AC87" s="30" t="s">
        <v>131</v>
      </c>
      <c r="AD87" s="30" t="s">
        <v>131</v>
      </c>
      <c r="AE87" s="30" t="s">
        <v>45</v>
      </c>
      <c r="AF87" s="30" t="s">
        <v>45</v>
      </c>
      <c r="AG87" s="30" t="str">
        <f t="shared" si="16"/>
        <v>-</v>
      </c>
      <c r="AH87" s="30"/>
      <c r="AI87" s="30" t="s">
        <v>49</v>
      </c>
      <c r="AJ87" s="29"/>
      <c r="AK87" s="29"/>
    </row>
    <row r="88" spans="1:37" s="38" customFormat="1">
      <c r="A88" s="29" t="s">
        <v>232</v>
      </c>
      <c r="B88" s="29" t="str">
        <f t="shared" si="12"/>
        <v>Sw 1164.0501</v>
      </c>
      <c r="C88" s="29" t="s">
        <v>35</v>
      </c>
      <c r="D88" s="29">
        <v>1</v>
      </c>
      <c r="E88" s="29">
        <v>1</v>
      </c>
      <c r="F88" s="29">
        <v>6</v>
      </c>
      <c r="G88" s="29">
        <v>4</v>
      </c>
      <c r="H88" s="30" t="s">
        <v>36</v>
      </c>
      <c r="I88" s="31" t="s">
        <v>64</v>
      </c>
      <c r="J88" s="31" t="s">
        <v>38</v>
      </c>
      <c r="K88" s="30"/>
      <c r="L88" s="32" t="str">
        <f t="shared" si="17"/>
        <v>EW 60-500, elektr. gestellt, FF</v>
      </c>
      <c r="M88" s="32" t="s">
        <v>65</v>
      </c>
      <c r="N88" s="33">
        <v>3</v>
      </c>
      <c r="O88" s="34">
        <v>44886</v>
      </c>
      <c r="P88" s="35" t="s">
        <v>233</v>
      </c>
      <c r="Q88" s="36"/>
      <c r="R88" s="29" t="s">
        <v>45</v>
      </c>
      <c r="S88" s="37"/>
      <c r="T88" s="37"/>
      <c r="U88" s="30">
        <f t="shared" si="13"/>
        <v>31</v>
      </c>
      <c r="V88" s="30">
        <f t="shared" si="13"/>
        <v>24</v>
      </c>
      <c r="W88" s="30" t="s">
        <v>41</v>
      </c>
      <c r="X88" s="30">
        <v>60</v>
      </c>
      <c r="Y88" s="30">
        <v>500</v>
      </c>
      <c r="Z88" s="30"/>
      <c r="AA88" s="30" t="s">
        <v>44</v>
      </c>
      <c r="AB88" s="30" t="s">
        <v>83</v>
      </c>
      <c r="AC88" s="30" t="s">
        <v>131</v>
      </c>
      <c r="AD88" s="30" t="s">
        <v>131</v>
      </c>
      <c r="AE88" s="30" t="s">
        <v>45</v>
      </c>
      <c r="AF88" s="30" t="s">
        <v>45</v>
      </c>
      <c r="AG88" s="30" t="str">
        <f t="shared" si="16"/>
        <v>-</v>
      </c>
      <c r="AH88" s="30"/>
      <c r="AI88" s="30" t="s">
        <v>49</v>
      </c>
      <c r="AJ88" s="29"/>
      <c r="AK88" s="29"/>
    </row>
    <row r="89" spans="1:37" s="38" customFormat="1">
      <c r="A89" s="29" t="s">
        <v>234</v>
      </c>
      <c r="B89" s="29" t="str">
        <f t="shared" si="12"/>
        <v>Sw 1164.0511</v>
      </c>
      <c r="C89" s="29" t="s">
        <v>35</v>
      </c>
      <c r="D89" s="29">
        <v>1</v>
      </c>
      <c r="E89" s="29">
        <v>1</v>
      </c>
      <c r="F89" s="29">
        <v>6</v>
      </c>
      <c r="G89" s="29">
        <v>4</v>
      </c>
      <c r="H89" s="30" t="s">
        <v>36</v>
      </c>
      <c r="I89" s="31" t="s">
        <v>64</v>
      </c>
      <c r="J89" s="31">
        <v>11</v>
      </c>
      <c r="K89" s="30"/>
      <c r="L89" s="32" t="str">
        <f t="shared" si="17"/>
        <v>EW 60-500, elektr. gestellt, FF</v>
      </c>
      <c r="M89" s="32" t="s">
        <v>68</v>
      </c>
      <c r="N89" s="33">
        <v>2</v>
      </c>
      <c r="O89" s="34">
        <v>44362</v>
      </c>
      <c r="P89" s="35"/>
      <c r="Q89" s="36"/>
      <c r="R89" s="29" t="s">
        <v>45</v>
      </c>
      <c r="S89" s="37"/>
      <c r="T89" s="37"/>
      <c r="U89" s="30">
        <f t="shared" si="13"/>
        <v>31</v>
      </c>
      <c r="V89" s="30">
        <f t="shared" si="13"/>
        <v>20</v>
      </c>
      <c r="W89" s="30" t="s">
        <v>41</v>
      </c>
      <c r="X89" s="30">
        <v>60</v>
      </c>
      <c r="Y89" s="30">
        <v>500</v>
      </c>
      <c r="Z89" s="30"/>
      <c r="AA89" s="30" t="s">
        <v>44</v>
      </c>
      <c r="AB89" s="30" t="s">
        <v>83</v>
      </c>
      <c r="AC89" s="30" t="s">
        <v>131</v>
      </c>
      <c r="AD89" s="30" t="s">
        <v>131</v>
      </c>
      <c r="AE89" s="30" t="s">
        <v>45</v>
      </c>
      <c r="AF89" s="30" t="s">
        <v>45</v>
      </c>
      <c r="AG89" s="30" t="str">
        <f t="shared" si="16"/>
        <v>-</v>
      </c>
      <c r="AH89" s="30"/>
      <c r="AI89" s="30" t="s">
        <v>49</v>
      </c>
      <c r="AJ89" s="29"/>
      <c r="AK89" s="29"/>
    </row>
    <row r="90" spans="1:37" s="46" customFormat="1">
      <c r="A90" s="29" t="s">
        <v>235</v>
      </c>
      <c r="B90" s="29" t="str">
        <f t="shared" si="12"/>
        <v>Sw 1164.0581</v>
      </c>
      <c r="C90" s="29" t="s">
        <v>35</v>
      </c>
      <c r="D90" s="29">
        <v>1</v>
      </c>
      <c r="E90" s="29">
        <v>1</v>
      </c>
      <c r="F90" s="29">
        <v>6</v>
      </c>
      <c r="G90" s="29">
        <v>4</v>
      </c>
      <c r="H90" s="30" t="s">
        <v>36</v>
      </c>
      <c r="I90" s="31" t="s">
        <v>64</v>
      </c>
      <c r="J90" s="31">
        <v>81</v>
      </c>
      <c r="K90" s="44"/>
      <c r="L90" s="32" t="str">
        <f t="shared" si="17"/>
        <v>EW 60-500, elektr. gestellt, FF</v>
      </c>
      <c r="M90" s="32" t="s">
        <v>230</v>
      </c>
      <c r="N90" s="33">
        <v>1</v>
      </c>
      <c r="O90" s="34">
        <v>44523</v>
      </c>
      <c r="P90" s="35"/>
      <c r="Q90" s="36"/>
      <c r="S90" s="56"/>
      <c r="T90" s="56"/>
      <c r="U90" s="57">
        <f t="shared" si="13"/>
        <v>31</v>
      </c>
      <c r="V90" s="57">
        <f t="shared" si="13"/>
        <v>24</v>
      </c>
      <c r="W90" s="57" t="s">
        <v>41</v>
      </c>
      <c r="X90" s="57">
        <v>60</v>
      </c>
      <c r="Y90" s="57">
        <v>500</v>
      </c>
      <c r="Z90" s="57"/>
      <c r="AA90" s="57" t="s">
        <v>44</v>
      </c>
      <c r="AB90" s="57" t="s">
        <v>83</v>
      </c>
      <c r="AC90" s="57" t="s">
        <v>131</v>
      </c>
      <c r="AD90" s="57" t="s">
        <v>131</v>
      </c>
      <c r="AE90" s="57" t="s">
        <v>45</v>
      </c>
      <c r="AF90" s="57" t="s">
        <v>45</v>
      </c>
      <c r="AG90" s="57" t="str">
        <f t="shared" si="16"/>
        <v>-</v>
      </c>
      <c r="AH90" s="57"/>
      <c r="AI90" s="57" t="s">
        <v>49</v>
      </c>
    </row>
    <row r="91" spans="1:37" s="38" customFormat="1">
      <c r="A91" s="29" t="s">
        <v>236</v>
      </c>
      <c r="B91" s="38" t="str">
        <f t="shared" si="12"/>
        <v>Sw 1164.0582</v>
      </c>
      <c r="C91" s="38" t="s">
        <v>35</v>
      </c>
      <c r="D91" s="38">
        <v>1</v>
      </c>
      <c r="E91" s="38">
        <v>1</v>
      </c>
      <c r="F91" s="38">
        <v>6</v>
      </c>
      <c r="G91" s="38">
        <v>4</v>
      </c>
      <c r="H91" s="44" t="s">
        <v>36</v>
      </c>
      <c r="I91" s="45" t="s">
        <v>64</v>
      </c>
      <c r="J91" s="45">
        <v>82</v>
      </c>
      <c r="K91" s="44"/>
      <c r="L91" s="32" t="str">
        <f t="shared" si="17"/>
        <v>EW 60-500, elektr. gestellt, FF</v>
      </c>
      <c r="M91" s="32" t="s">
        <v>237</v>
      </c>
      <c r="N91" s="33">
        <v>1</v>
      </c>
      <c r="O91" s="34">
        <v>44523</v>
      </c>
      <c r="P91" s="35"/>
      <c r="Q91" s="36"/>
      <c r="R91" s="29" t="s">
        <v>45</v>
      </c>
      <c r="S91" s="37"/>
      <c r="T91" s="37"/>
      <c r="U91" s="30">
        <f t="shared" si="13"/>
        <v>31</v>
      </c>
      <c r="V91" s="30">
        <f t="shared" si="13"/>
        <v>11</v>
      </c>
      <c r="W91" s="30" t="s">
        <v>41</v>
      </c>
      <c r="X91" s="30">
        <v>60</v>
      </c>
      <c r="Y91" s="30">
        <v>500</v>
      </c>
      <c r="Z91" s="30"/>
      <c r="AA91" s="30" t="s">
        <v>44</v>
      </c>
      <c r="AB91" s="30" t="s">
        <v>83</v>
      </c>
      <c r="AC91" s="30" t="s">
        <v>131</v>
      </c>
      <c r="AD91" s="30" t="s">
        <v>131</v>
      </c>
      <c r="AE91" s="30" t="s">
        <v>45</v>
      </c>
      <c r="AF91" s="30" t="s">
        <v>45</v>
      </c>
      <c r="AG91" s="30" t="str">
        <f t="shared" si="16"/>
        <v>-</v>
      </c>
      <c r="AH91" s="30"/>
      <c r="AI91" s="30" t="s">
        <v>49</v>
      </c>
      <c r="AJ91" s="29"/>
      <c r="AK91" s="29"/>
    </row>
    <row r="92" spans="1:37" s="38" customFormat="1" ht="14.25" customHeight="1">
      <c r="A92" s="29" t="s">
        <v>238</v>
      </c>
      <c r="B92" s="39" t="str">
        <f t="shared" si="12"/>
        <v>Sw 1164.0583</v>
      </c>
      <c r="C92" s="39" t="s">
        <v>35</v>
      </c>
      <c r="D92" s="39">
        <v>1</v>
      </c>
      <c r="E92" s="39">
        <v>1</v>
      </c>
      <c r="F92" s="39">
        <v>6</v>
      </c>
      <c r="G92" s="39">
        <v>4</v>
      </c>
      <c r="H92" s="40" t="s">
        <v>36</v>
      </c>
      <c r="I92" s="41" t="s">
        <v>64</v>
      </c>
      <c r="J92" s="41">
        <v>83</v>
      </c>
      <c r="K92" s="40"/>
      <c r="L92" s="32" t="str">
        <f t="shared" si="17"/>
        <v>EW 60-500, elektr. gestellt, FF</v>
      </c>
      <c r="M92" s="32" t="s">
        <v>166</v>
      </c>
      <c r="N92" s="33">
        <v>1</v>
      </c>
      <c r="O92" s="34">
        <v>44831</v>
      </c>
      <c r="P92" s="35"/>
      <c r="Q92" s="36"/>
      <c r="R92" s="29" t="s">
        <v>45</v>
      </c>
      <c r="S92" s="37"/>
      <c r="T92" s="37"/>
      <c r="U92" s="30">
        <f t="shared" si="13"/>
        <v>31</v>
      </c>
      <c r="V92" s="30">
        <f t="shared" si="13"/>
        <v>22</v>
      </c>
      <c r="W92" s="30" t="s">
        <v>41</v>
      </c>
      <c r="X92" s="30">
        <v>60</v>
      </c>
      <c r="Y92" s="30">
        <v>500</v>
      </c>
      <c r="Z92" s="30"/>
      <c r="AA92" s="30" t="s">
        <v>44</v>
      </c>
      <c r="AB92" s="30" t="s">
        <v>83</v>
      </c>
      <c r="AC92" s="30" t="s">
        <v>131</v>
      </c>
      <c r="AD92" s="30" t="s">
        <v>131</v>
      </c>
      <c r="AE92" s="30" t="s">
        <v>45</v>
      </c>
      <c r="AF92" s="30" t="s">
        <v>45</v>
      </c>
      <c r="AG92" s="30" t="str">
        <f t="shared" si="16"/>
        <v>-</v>
      </c>
      <c r="AH92" s="30"/>
      <c r="AI92" s="30" t="s">
        <v>49</v>
      </c>
      <c r="AJ92" s="29"/>
      <c r="AK92" s="29"/>
    </row>
    <row r="93" spans="1:37" s="38" customFormat="1">
      <c r="A93" s="29" t="s">
        <v>239</v>
      </c>
      <c r="B93" s="38" t="str">
        <f t="shared" si="12"/>
        <v>Sw 1164.0583</v>
      </c>
      <c r="C93" s="38" t="s">
        <v>35</v>
      </c>
      <c r="D93" s="38">
        <v>1</v>
      </c>
      <c r="E93" s="38">
        <v>1</v>
      </c>
      <c r="F93" s="38">
        <v>6</v>
      </c>
      <c r="G93" s="38">
        <v>4</v>
      </c>
      <c r="H93" s="44" t="s">
        <v>36</v>
      </c>
      <c r="I93" s="45" t="s">
        <v>64</v>
      </c>
      <c r="J93" s="45">
        <v>83</v>
      </c>
      <c r="K93" s="44"/>
      <c r="L93" s="32" t="str">
        <f t="shared" si="17"/>
        <v>EW 60-500, elektr. gestellt, FF</v>
      </c>
      <c r="M93" s="32" t="s">
        <v>166</v>
      </c>
      <c r="N93" s="33">
        <v>1</v>
      </c>
      <c r="O93" s="34">
        <v>44939</v>
      </c>
      <c r="P93" s="35"/>
      <c r="Q93" s="36"/>
      <c r="R93" s="29" t="s">
        <v>45</v>
      </c>
      <c r="S93" s="37"/>
      <c r="T93" s="37"/>
      <c r="U93" s="30">
        <f t="shared" si="13"/>
        <v>31</v>
      </c>
      <c r="V93" s="30">
        <f t="shared" si="13"/>
        <v>22</v>
      </c>
      <c r="W93" s="30" t="s">
        <v>41</v>
      </c>
      <c r="X93" s="30">
        <v>60</v>
      </c>
      <c r="Y93" s="30">
        <v>500</v>
      </c>
      <c r="Z93" s="30"/>
      <c r="AA93" s="30" t="s">
        <v>44</v>
      </c>
      <c r="AB93" s="30" t="s">
        <v>83</v>
      </c>
      <c r="AC93" s="30" t="s">
        <v>131</v>
      </c>
      <c r="AD93" s="30" t="s">
        <v>131</v>
      </c>
      <c r="AE93" s="30" t="s">
        <v>45</v>
      </c>
      <c r="AF93" s="30" t="s">
        <v>45</v>
      </c>
      <c r="AG93" s="30" t="str">
        <f t="shared" si="16"/>
        <v>-</v>
      </c>
      <c r="AH93" s="30"/>
      <c r="AI93" s="30" t="s">
        <v>49</v>
      </c>
      <c r="AJ93" s="29"/>
      <c r="AK93" s="29"/>
    </row>
    <row r="94" spans="1:37" s="38" customFormat="1">
      <c r="A94" s="29" t="s">
        <v>240</v>
      </c>
      <c r="B94" s="29" t="str">
        <f t="shared" si="12"/>
        <v>Sw 1164.0701</v>
      </c>
      <c r="C94" s="29" t="s">
        <v>35</v>
      </c>
      <c r="D94" s="29">
        <v>1</v>
      </c>
      <c r="E94" s="29">
        <v>1</v>
      </c>
      <c r="F94" s="29">
        <v>6</v>
      </c>
      <c r="G94" s="29">
        <v>4</v>
      </c>
      <c r="H94" s="30" t="s">
        <v>36</v>
      </c>
      <c r="I94" s="31" t="s">
        <v>72</v>
      </c>
      <c r="J94" s="31" t="s">
        <v>38</v>
      </c>
      <c r="K94" s="30"/>
      <c r="L94" s="32" t="str">
        <f t="shared" si="17"/>
        <v>EW 60-760, elektr. gestellt, FF</v>
      </c>
      <c r="M94" s="32" t="s">
        <v>65</v>
      </c>
      <c r="N94" s="33">
        <v>3</v>
      </c>
      <c r="O94" s="34">
        <v>44886</v>
      </c>
      <c r="P94" s="35" t="s">
        <v>233</v>
      </c>
      <c r="Q94" s="36"/>
      <c r="R94" s="29" t="s">
        <v>45</v>
      </c>
      <c r="S94" s="37"/>
      <c r="T94" s="37"/>
      <c r="U94" s="30">
        <f t="shared" si="13"/>
        <v>31</v>
      </c>
      <c r="V94" s="30">
        <f t="shared" si="13"/>
        <v>24</v>
      </c>
      <c r="W94" s="30" t="s">
        <v>41</v>
      </c>
      <c r="X94" s="30">
        <v>60</v>
      </c>
      <c r="Y94" s="30">
        <v>760</v>
      </c>
      <c r="Z94" s="30"/>
      <c r="AA94" s="30" t="s">
        <v>44</v>
      </c>
      <c r="AB94" s="30" t="s">
        <v>83</v>
      </c>
      <c r="AC94" s="30" t="s">
        <v>131</v>
      </c>
      <c r="AD94" s="30" t="s">
        <v>131</v>
      </c>
      <c r="AE94" s="30" t="s">
        <v>45</v>
      </c>
      <c r="AF94" s="30" t="s">
        <v>45</v>
      </c>
      <c r="AG94" s="30" t="str">
        <f t="shared" si="16"/>
        <v>-</v>
      </c>
      <c r="AH94" s="30"/>
      <c r="AI94" s="30" t="s">
        <v>49</v>
      </c>
      <c r="AJ94" s="29"/>
      <c r="AK94" s="29"/>
    </row>
    <row r="95" spans="1:37" s="38" customFormat="1">
      <c r="A95" s="29" t="s">
        <v>241</v>
      </c>
      <c r="B95" s="29" t="str">
        <f t="shared" si="12"/>
        <v>Sw 1164.0711</v>
      </c>
      <c r="C95" s="29" t="s">
        <v>35</v>
      </c>
      <c r="D95" s="29">
        <v>1</v>
      </c>
      <c r="E95" s="29">
        <v>1</v>
      </c>
      <c r="F95" s="29">
        <v>6</v>
      </c>
      <c r="G95" s="29">
        <v>4</v>
      </c>
      <c r="H95" s="30" t="s">
        <v>36</v>
      </c>
      <c r="I95" s="31" t="s">
        <v>72</v>
      </c>
      <c r="J95" s="31">
        <v>11</v>
      </c>
      <c r="K95" s="30"/>
      <c r="L95" s="32" t="str">
        <f t="shared" si="17"/>
        <v>EW 60-760, elektr. gestellt, FF</v>
      </c>
      <c r="M95" s="32" t="s">
        <v>68</v>
      </c>
      <c r="N95" s="33">
        <v>2</v>
      </c>
      <c r="O95" s="34">
        <v>44362</v>
      </c>
      <c r="P95" s="35"/>
      <c r="Q95" s="36"/>
      <c r="R95" s="29" t="s">
        <v>45</v>
      </c>
      <c r="S95" s="37"/>
      <c r="T95" s="37"/>
      <c r="U95" s="30">
        <f t="shared" si="13"/>
        <v>31</v>
      </c>
      <c r="V95" s="30">
        <f t="shared" si="13"/>
        <v>20</v>
      </c>
      <c r="W95" s="30" t="s">
        <v>41</v>
      </c>
      <c r="X95" s="30">
        <v>60</v>
      </c>
      <c r="Y95" s="30">
        <v>760</v>
      </c>
      <c r="Z95" s="30"/>
      <c r="AA95" s="30" t="s">
        <v>44</v>
      </c>
      <c r="AB95" s="30" t="s">
        <v>83</v>
      </c>
      <c r="AC95" s="30" t="s">
        <v>131</v>
      </c>
      <c r="AD95" s="30" t="s">
        <v>131</v>
      </c>
      <c r="AE95" s="30" t="s">
        <v>45</v>
      </c>
      <c r="AF95" s="30" t="s">
        <v>45</v>
      </c>
      <c r="AG95" s="30" t="str">
        <f t="shared" si="16"/>
        <v>-</v>
      </c>
      <c r="AH95" s="30"/>
      <c r="AI95" s="30" t="s">
        <v>49</v>
      </c>
      <c r="AJ95" s="29"/>
      <c r="AK95" s="29"/>
    </row>
    <row r="96" spans="1:37" s="29" customFormat="1">
      <c r="A96" s="29" t="s">
        <v>242</v>
      </c>
      <c r="B96" s="39" t="str">
        <f t="shared" si="12"/>
        <v>Sw 1164.0781</v>
      </c>
      <c r="C96" s="39" t="s">
        <v>35</v>
      </c>
      <c r="D96" s="39">
        <v>1</v>
      </c>
      <c r="E96" s="39">
        <v>1</v>
      </c>
      <c r="F96" s="39">
        <v>6</v>
      </c>
      <c r="G96" s="39">
        <v>4</v>
      </c>
      <c r="H96" s="39" t="s">
        <v>36</v>
      </c>
      <c r="I96" s="48" t="s">
        <v>72</v>
      </c>
      <c r="J96" s="48">
        <v>81</v>
      </c>
      <c r="K96" s="40"/>
      <c r="L96" s="32" t="str">
        <f t="shared" si="17"/>
        <v>EW 60-760, elektr. gestellt, FF</v>
      </c>
      <c r="M96" s="32" t="s">
        <v>230</v>
      </c>
      <c r="N96" s="33">
        <v>1</v>
      </c>
      <c r="O96" s="34">
        <v>44523</v>
      </c>
      <c r="P96" s="35"/>
      <c r="Q96" s="36"/>
      <c r="S96" s="37"/>
      <c r="T96" s="37"/>
      <c r="U96" s="30">
        <f t="shared" si="13"/>
        <v>31</v>
      </c>
      <c r="V96" s="30">
        <f t="shared" si="13"/>
        <v>24</v>
      </c>
      <c r="W96" s="30" t="s">
        <v>41</v>
      </c>
      <c r="X96" s="30">
        <v>60</v>
      </c>
      <c r="Y96" s="30">
        <v>760</v>
      </c>
      <c r="Z96" s="58"/>
      <c r="AA96" s="30" t="s">
        <v>44</v>
      </c>
      <c r="AB96" s="30" t="s">
        <v>83</v>
      </c>
      <c r="AC96" s="30" t="s">
        <v>131</v>
      </c>
      <c r="AD96" s="30" t="s">
        <v>131</v>
      </c>
      <c r="AE96" s="30" t="s">
        <v>45</v>
      </c>
      <c r="AF96" s="30" t="s">
        <v>45</v>
      </c>
      <c r="AG96" s="30" t="str">
        <f t="shared" si="16"/>
        <v>-</v>
      </c>
      <c r="AH96" s="30"/>
      <c r="AI96" s="30" t="s">
        <v>49</v>
      </c>
      <c r="AJ96" s="30"/>
    </row>
    <row r="97" spans="1:37" s="29" customFormat="1">
      <c r="A97" s="29" t="s">
        <v>243</v>
      </c>
      <c r="B97" s="38" t="str">
        <f t="shared" si="12"/>
        <v>Sw 1164.0782</v>
      </c>
      <c r="C97" s="38" t="s">
        <v>35</v>
      </c>
      <c r="D97" s="38">
        <v>1</v>
      </c>
      <c r="E97" s="38">
        <v>1</v>
      </c>
      <c r="F97" s="38">
        <v>6</v>
      </c>
      <c r="G97" s="38">
        <v>4</v>
      </c>
      <c r="H97" s="38" t="s">
        <v>36</v>
      </c>
      <c r="I97" s="49" t="s">
        <v>72</v>
      </c>
      <c r="J97" s="49">
        <v>82</v>
      </c>
      <c r="K97" s="44"/>
      <c r="L97" s="32" t="str">
        <f t="shared" si="17"/>
        <v>EW 60-760, elektr. gestellt, FF</v>
      </c>
      <c r="M97" s="32" t="s">
        <v>237</v>
      </c>
      <c r="N97" s="33">
        <v>1</v>
      </c>
      <c r="O97" s="34">
        <v>44523</v>
      </c>
      <c r="P97" s="35"/>
      <c r="Q97" s="36"/>
      <c r="S97" s="37"/>
      <c r="T97" s="37"/>
      <c r="U97" s="30">
        <f t="shared" si="13"/>
        <v>31</v>
      </c>
      <c r="V97" s="30">
        <f t="shared" si="13"/>
        <v>11</v>
      </c>
      <c r="W97" s="30" t="s">
        <v>41</v>
      </c>
      <c r="X97" s="30">
        <v>60</v>
      </c>
      <c r="Y97" s="30">
        <v>760</v>
      </c>
      <c r="Z97" s="58"/>
      <c r="AA97" s="30" t="s">
        <v>44</v>
      </c>
      <c r="AB97" s="30" t="s">
        <v>83</v>
      </c>
      <c r="AC97" s="30" t="s">
        <v>131</v>
      </c>
      <c r="AD97" s="30" t="s">
        <v>131</v>
      </c>
      <c r="AE97" s="30" t="s">
        <v>45</v>
      </c>
      <c r="AF97" s="30" t="s">
        <v>45</v>
      </c>
      <c r="AG97" s="30" t="str">
        <f t="shared" si="16"/>
        <v>-</v>
      </c>
      <c r="AH97" s="30"/>
      <c r="AI97" s="30" t="s">
        <v>49</v>
      </c>
      <c r="AJ97" s="30"/>
    </row>
    <row r="98" spans="1:37" s="38" customFormat="1">
      <c r="A98" s="29" t="s">
        <v>244</v>
      </c>
      <c r="B98" s="39" t="str">
        <f t="shared" si="12"/>
        <v>Sw 1164.0783</v>
      </c>
      <c r="C98" s="39" t="s">
        <v>35</v>
      </c>
      <c r="D98" s="39">
        <v>1</v>
      </c>
      <c r="E98" s="39">
        <v>1</v>
      </c>
      <c r="F98" s="39">
        <v>6</v>
      </c>
      <c r="G98" s="39">
        <v>4</v>
      </c>
      <c r="H98" s="40" t="s">
        <v>36</v>
      </c>
      <c r="I98" s="41" t="s">
        <v>72</v>
      </c>
      <c r="J98" s="41">
        <v>83</v>
      </c>
      <c r="K98" s="40"/>
      <c r="L98" s="32" t="str">
        <f t="shared" si="17"/>
        <v>EW 60-760, elektr. gestellt, FF</v>
      </c>
      <c r="M98" s="32" t="s">
        <v>166</v>
      </c>
      <c r="N98" s="33">
        <v>1</v>
      </c>
      <c r="O98" s="34">
        <v>44831</v>
      </c>
      <c r="P98" s="35"/>
      <c r="Q98" s="36"/>
      <c r="R98" s="29" t="s">
        <v>45</v>
      </c>
      <c r="S98" s="37"/>
      <c r="T98" s="37"/>
      <c r="U98" s="30">
        <f t="shared" ref="U98:V128" si="18">LEN(L98)</f>
        <v>31</v>
      </c>
      <c r="V98" s="30">
        <f t="shared" si="18"/>
        <v>22</v>
      </c>
      <c r="W98" s="30" t="s">
        <v>41</v>
      </c>
      <c r="X98" s="30">
        <v>60</v>
      </c>
      <c r="Y98" s="30">
        <v>760</v>
      </c>
      <c r="Z98" s="30"/>
      <c r="AA98" s="30" t="s">
        <v>44</v>
      </c>
      <c r="AB98" s="30" t="s">
        <v>83</v>
      </c>
      <c r="AC98" s="30" t="s">
        <v>131</v>
      </c>
      <c r="AD98" s="30" t="s">
        <v>131</v>
      </c>
      <c r="AE98" s="30" t="s">
        <v>45</v>
      </c>
      <c r="AF98" s="30" t="s">
        <v>45</v>
      </c>
      <c r="AG98" s="30" t="str">
        <f t="shared" si="16"/>
        <v>-</v>
      </c>
      <c r="AH98" s="30"/>
      <c r="AI98" s="30" t="s">
        <v>49</v>
      </c>
      <c r="AJ98" s="29"/>
      <c r="AK98" s="29"/>
    </row>
    <row r="99" spans="1:37" s="38" customFormat="1">
      <c r="A99" s="29" t="s">
        <v>247</v>
      </c>
      <c r="B99" s="29" t="str">
        <f t="shared" si="12"/>
        <v>Sw 1164.1201</v>
      </c>
      <c r="C99" s="29" t="s">
        <v>35</v>
      </c>
      <c r="D99" s="29">
        <v>1</v>
      </c>
      <c r="E99" s="29">
        <v>1</v>
      </c>
      <c r="F99" s="29">
        <v>6</v>
      </c>
      <c r="G99" s="29">
        <v>4</v>
      </c>
      <c r="H99" s="30" t="s">
        <v>36</v>
      </c>
      <c r="I99" s="31">
        <v>12</v>
      </c>
      <c r="J99" s="31" t="s">
        <v>38</v>
      </c>
      <c r="K99" s="30"/>
      <c r="L99" s="32" t="str">
        <f t="shared" si="17"/>
        <v>EW 60-1200, elektr. gestellt, FF</v>
      </c>
      <c r="M99" s="32" t="s">
        <v>65</v>
      </c>
      <c r="N99" s="33">
        <v>3</v>
      </c>
      <c r="O99" s="34">
        <v>44886</v>
      </c>
      <c r="P99" s="35" t="s">
        <v>248</v>
      </c>
      <c r="Q99" s="36"/>
      <c r="R99" s="29"/>
      <c r="S99" s="37"/>
      <c r="T99" s="37"/>
      <c r="U99" s="30">
        <f t="shared" si="18"/>
        <v>32</v>
      </c>
      <c r="V99" s="30">
        <f t="shared" si="18"/>
        <v>24</v>
      </c>
      <c r="W99" s="30" t="s">
        <v>41</v>
      </c>
      <c r="X99" s="30">
        <v>60</v>
      </c>
      <c r="Y99" s="30">
        <v>1200</v>
      </c>
      <c r="Z99" s="30"/>
      <c r="AA99" s="30" t="s">
        <v>44</v>
      </c>
      <c r="AB99" s="30" t="s">
        <v>83</v>
      </c>
      <c r="AC99" s="30" t="s">
        <v>131</v>
      </c>
      <c r="AD99" s="30" t="s">
        <v>131</v>
      </c>
      <c r="AE99" s="30" t="s">
        <v>45</v>
      </c>
      <c r="AF99" s="30" t="s">
        <v>45</v>
      </c>
      <c r="AG99" s="30" t="str">
        <f t="shared" si="16"/>
        <v>-</v>
      </c>
      <c r="AH99" s="30"/>
      <c r="AI99" s="30" t="s">
        <v>49</v>
      </c>
      <c r="AJ99" s="29"/>
      <c r="AK99" s="29"/>
    </row>
    <row r="100" spans="1:37" s="38" customFormat="1">
      <c r="A100" s="38" t="s">
        <v>249</v>
      </c>
      <c r="B100" s="38" t="str">
        <f t="shared" si="12"/>
        <v>Sw 1262.6001</v>
      </c>
      <c r="C100" s="38" t="s">
        <v>35</v>
      </c>
      <c r="D100" s="38">
        <v>1</v>
      </c>
      <c r="E100" s="38">
        <v>2</v>
      </c>
      <c r="F100" s="38">
        <v>6</v>
      </c>
      <c r="G100" s="38">
        <v>2</v>
      </c>
      <c r="H100" s="44" t="s">
        <v>36</v>
      </c>
      <c r="I100" s="45">
        <v>60</v>
      </c>
      <c r="J100" s="44" t="s">
        <v>38</v>
      </c>
      <c r="K100" s="44">
        <v>1</v>
      </c>
      <c r="L100" s="42" t="str">
        <f>CONCATENATE(W100," ",X100,"-",Y100,", el. gestellt, FF, OSS")</f>
        <v>EW 60-1200, el. gestellt, FF, OSS</v>
      </c>
      <c r="M100" s="42" t="s">
        <v>245</v>
      </c>
      <c r="N100" s="43">
        <v>1</v>
      </c>
      <c r="O100" s="51">
        <v>46076</v>
      </c>
      <c r="P100" s="35" t="s">
        <v>250</v>
      </c>
      <c r="Q100" s="36"/>
      <c r="R100" s="29" t="s">
        <v>246</v>
      </c>
      <c r="S100" s="37" t="s">
        <v>174</v>
      </c>
      <c r="T100" s="37"/>
      <c r="U100" s="30">
        <f t="shared" si="18"/>
        <v>33</v>
      </c>
      <c r="V100" s="30">
        <f t="shared" si="18"/>
        <v>32</v>
      </c>
      <c r="W100" s="30" t="s">
        <v>41</v>
      </c>
      <c r="X100" s="30">
        <v>60</v>
      </c>
      <c r="Y100" s="30">
        <v>1200</v>
      </c>
      <c r="Z100" s="59"/>
      <c r="AA100" s="30" t="s">
        <v>44</v>
      </c>
      <c r="AB100" s="30" t="s">
        <v>45</v>
      </c>
      <c r="AC100" s="30" t="s">
        <v>79</v>
      </c>
      <c r="AD100" s="30" t="s">
        <v>151</v>
      </c>
      <c r="AE100" s="30" t="s">
        <v>48</v>
      </c>
      <c r="AF100" s="30" t="s">
        <v>48</v>
      </c>
      <c r="AG100" s="30" t="str">
        <f t="shared" si="16"/>
        <v>R</v>
      </c>
      <c r="AH100" s="30"/>
      <c r="AI100" s="30" t="s">
        <v>49</v>
      </c>
      <c r="AJ100" s="30"/>
      <c r="AK100" s="29"/>
    </row>
    <row r="101" spans="1:37" s="38" customFormat="1">
      <c r="A101" s="29" t="s">
        <v>251</v>
      </c>
      <c r="B101" s="29" t="str">
        <f t="shared" si="12"/>
        <v>Sw 1164.1211</v>
      </c>
      <c r="C101" s="29" t="s">
        <v>35</v>
      </c>
      <c r="D101" s="29">
        <v>1</v>
      </c>
      <c r="E101" s="29">
        <v>1</v>
      </c>
      <c r="F101" s="29">
        <v>6</v>
      </c>
      <c r="G101" s="29">
        <v>4</v>
      </c>
      <c r="H101" s="30" t="s">
        <v>36</v>
      </c>
      <c r="I101" s="31">
        <v>12</v>
      </c>
      <c r="J101" s="31">
        <v>11</v>
      </c>
      <c r="K101" s="30"/>
      <c r="L101" s="32" t="str">
        <f t="shared" si="17"/>
        <v>EW 60-1200, elektr. gestellt, FF</v>
      </c>
      <c r="M101" s="32" t="s">
        <v>68</v>
      </c>
      <c r="N101" s="33">
        <v>2</v>
      </c>
      <c r="O101" s="34">
        <v>44362</v>
      </c>
      <c r="P101" s="35" t="s">
        <v>252</v>
      </c>
      <c r="Q101" s="36"/>
      <c r="R101" s="29"/>
      <c r="S101" s="37"/>
      <c r="T101" s="37"/>
      <c r="U101" s="30">
        <f t="shared" si="18"/>
        <v>32</v>
      </c>
      <c r="V101" s="30">
        <f t="shared" si="18"/>
        <v>20</v>
      </c>
      <c r="W101" s="30" t="s">
        <v>41</v>
      </c>
      <c r="X101" s="30">
        <v>60</v>
      </c>
      <c r="Y101" s="30">
        <v>1200</v>
      </c>
      <c r="Z101" s="30"/>
      <c r="AA101" s="30" t="s">
        <v>44</v>
      </c>
      <c r="AB101" s="30" t="s">
        <v>83</v>
      </c>
      <c r="AC101" s="30" t="s">
        <v>131</v>
      </c>
      <c r="AD101" s="30" t="s">
        <v>131</v>
      </c>
      <c r="AE101" s="30" t="s">
        <v>45</v>
      </c>
      <c r="AF101" s="30" t="s">
        <v>45</v>
      </c>
      <c r="AG101" s="30" t="str">
        <f t="shared" si="16"/>
        <v>-</v>
      </c>
      <c r="AH101" s="30"/>
      <c r="AI101" s="30" t="s">
        <v>49</v>
      </c>
      <c r="AJ101" s="29"/>
      <c r="AK101" s="29"/>
    </row>
    <row r="102" spans="1:37" s="38" customFormat="1">
      <c r="A102" s="29" t="s">
        <v>253</v>
      </c>
      <c r="B102" s="38" t="str">
        <f t="shared" si="12"/>
        <v>Sw 1163.1201</v>
      </c>
      <c r="C102" s="38" t="s">
        <v>35</v>
      </c>
      <c r="D102" s="38">
        <v>1</v>
      </c>
      <c r="E102" s="38">
        <v>1</v>
      </c>
      <c r="F102" s="38">
        <v>6</v>
      </c>
      <c r="G102" s="38">
        <v>3</v>
      </c>
      <c r="H102" s="44" t="s">
        <v>36</v>
      </c>
      <c r="I102" s="43">
        <v>12</v>
      </c>
      <c r="J102" s="45" t="s">
        <v>38</v>
      </c>
      <c r="K102" s="44">
        <v>1</v>
      </c>
      <c r="L102" s="32" t="str">
        <f>CONCATENATE(W102," ",X102,"-",Y102,", el. gestellt, Sonderkonstr.")</f>
        <v>EW 60-1200, el. gestellt, Sonderkonstr.</v>
      </c>
      <c r="M102" s="32" t="s">
        <v>254</v>
      </c>
      <c r="N102" s="33">
        <v>1</v>
      </c>
      <c r="O102" s="34">
        <v>45860</v>
      </c>
      <c r="P102" s="35"/>
      <c r="Q102" s="36"/>
      <c r="R102" s="29" t="s">
        <v>216</v>
      </c>
      <c r="S102" s="37"/>
      <c r="T102" s="37" t="s">
        <v>174</v>
      </c>
      <c r="U102" s="30">
        <f t="shared" si="18"/>
        <v>39</v>
      </c>
      <c r="V102" s="30">
        <f t="shared" si="18"/>
        <v>32</v>
      </c>
      <c r="W102" s="30" t="s">
        <v>41</v>
      </c>
      <c r="X102" s="30">
        <v>60</v>
      </c>
      <c r="Y102" s="30">
        <v>1200</v>
      </c>
      <c r="Z102" s="30"/>
      <c r="AA102" s="30" t="s">
        <v>44</v>
      </c>
      <c r="AB102" s="30" t="s">
        <v>45</v>
      </c>
      <c r="AC102" s="30" t="s">
        <v>79</v>
      </c>
      <c r="AD102" s="30" t="s">
        <v>197</v>
      </c>
      <c r="AE102" s="30" t="s">
        <v>48</v>
      </c>
      <c r="AF102" s="30" t="s">
        <v>48</v>
      </c>
      <c r="AG102" s="30" t="str">
        <f t="shared" si="16"/>
        <v>R</v>
      </c>
      <c r="AH102" s="30"/>
      <c r="AI102" s="30" t="s">
        <v>49</v>
      </c>
      <c r="AJ102" s="29"/>
      <c r="AK102" s="29"/>
    </row>
    <row r="103" spans="1:37" s="29" customFormat="1">
      <c r="A103" s="29" t="s">
        <v>255</v>
      </c>
      <c r="B103" s="38" t="str">
        <f t="shared" si="12"/>
        <v>Sw 1164.1281</v>
      </c>
      <c r="C103" s="38" t="s">
        <v>35</v>
      </c>
      <c r="D103" s="38">
        <v>1</v>
      </c>
      <c r="E103" s="38">
        <v>1</v>
      </c>
      <c r="F103" s="38">
        <v>6</v>
      </c>
      <c r="G103" s="38">
        <v>4</v>
      </c>
      <c r="H103" s="38" t="s">
        <v>36</v>
      </c>
      <c r="I103" s="49">
        <v>12</v>
      </c>
      <c r="J103" s="49">
        <v>81</v>
      </c>
      <c r="K103" s="44"/>
      <c r="L103" s="32" t="str">
        <f>CONCATENATE(W103," ",X103,"-",Y103,", elektr. gestellt")</f>
        <v>EW 60-1200, elektr. gestellt</v>
      </c>
      <c r="M103" s="32" t="s">
        <v>256</v>
      </c>
      <c r="N103" s="33">
        <v>1</v>
      </c>
      <c r="O103" s="34">
        <v>44523</v>
      </c>
      <c r="P103" s="35"/>
      <c r="Q103" s="36"/>
      <c r="S103" s="37"/>
      <c r="T103" s="37"/>
      <c r="U103" s="30">
        <f t="shared" si="18"/>
        <v>28</v>
      </c>
      <c r="V103" s="30">
        <f t="shared" si="18"/>
        <v>32</v>
      </c>
      <c r="W103" s="30" t="s">
        <v>41</v>
      </c>
      <c r="X103" s="30">
        <v>60</v>
      </c>
      <c r="Y103" s="30">
        <v>1200</v>
      </c>
      <c r="Z103" s="58"/>
      <c r="AA103" s="30" t="s">
        <v>44</v>
      </c>
      <c r="AB103" s="30" t="s">
        <v>83</v>
      </c>
      <c r="AC103" s="30" t="s">
        <v>131</v>
      </c>
      <c r="AD103" s="30" t="s">
        <v>131</v>
      </c>
      <c r="AE103" s="30" t="s">
        <v>45</v>
      </c>
      <c r="AF103" s="30" t="s">
        <v>45</v>
      </c>
      <c r="AG103" s="30" t="str">
        <f t="shared" si="16"/>
        <v>-</v>
      </c>
      <c r="AH103" s="30"/>
      <c r="AI103" s="30" t="s">
        <v>49</v>
      </c>
      <c r="AJ103" s="30"/>
    </row>
    <row r="104" spans="1:37" s="29" customFormat="1">
      <c r="A104" s="29" t="s">
        <v>257</v>
      </c>
      <c r="B104" s="38" t="str">
        <f t="shared" si="12"/>
        <v>Sw 1164.1282</v>
      </c>
      <c r="C104" s="38" t="s">
        <v>35</v>
      </c>
      <c r="D104" s="38">
        <v>1</v>
      </c>
      <c r="E104" s="38">
        <v>1</v>
      </c>
      <c r="F104" s="38">
        <v>6</v>
      </c>
      <c r="G104" s="38">
        <v>4</v>
      </c>
      <c r="H104" s="38" t="s">
        <v>36</v>
      </c>
      <c r="I104" s="49">
        <v>12</v>
      </c>
      <c r="J104" s="49">
        <v>82</v>
      </c>
      <c r="K104" s="44"/>
      <c r="L104" s="32" t="str">
        <f>CONCATENATE(W104," ",X104,"-",Y104,", elektr. gestellt")</f>
        <v>EW 60-1200, elektr. gestellt</v>
      </c>
      <c r="M104" s="32" t="s">
        <v>258</v>
      </c>
      <c r="N104" s="33">
        <v>1</v>
      </c>
      <c r="O104" s="34">
        <v>44523</v>
      </c>
      <c r="P104" s="35"/>
      <c r="Q104" s="36"/>
      <c r="S104" s="37"/>
      <c r="T104" s="37"/>
      <c r="U104" s="30">
        <f t="shared" si="18"/>
        <v>28</v>
      </c>
      <c r="V104" s="30">
        <f t="shared" si="18"/>
        <v>32</v>
      </c>
      <c r="W104" s="30" t="s">
        <v>41</v>
      </c>
      <c r="X104" s="30">
        <v>60</v>
      </c>
      <c r="Y104" s="30">
        <v>1200</v>
      </c>
      <c r="Z104" s="58"/>
      <c r="AA104" s="30" t="s">
        <v>44</v>
      </c>
      <c r="AB104" s="30" t="s">
        <v>83</v>
      </c>
      <c r="AC104" s="30" t="s">
        <v>131</v>
      </c>
      <c r="AD104" s="30" t="s">
        <v>131</v>
      </c>
      <c r="AE104" s="30" t="s">
        <v>45</v>
      </c>
      <c r="AF104" s="30" t="s">
        <v>45</v>
      </c>
      <c r="AG104" s="30" t="str">
        <f t="shared" si="16"/>
        <v>-</v>
      </c>
      <c r="AH104" s="30"/>
      <c r="AI104" s="30" t="s">
        <v>49</v>
      </c>
      <c r="AJ104" s="30"/>
    </row>
    <row r="105" spans="1:37" s="38" customFormat="1">
      <c r="A105" s="38" t="s">
        <v>259</v>
      </c>
      <c r="B105" s="38" t="str">
        <f t="shared" si="12"/>
        <v>Sw 1164.1201</v>
      </c>
      <c r="C105" s="38" t="s">
        <v>35</v>
      </c>
      <c r="D105" s="38">
        <v>1</v>
      </c>
      <c r="E105" s="38">
        <v>1</v>
      </c>
      <c r="F105" s="38">
        <v>6</v>
      </c>
      <c r="G105" s="38">
        <v>4</v>
      </c>
      <c r="H105" s="44" t="s">
        <v>36</v>
      </c>
      <c r="I105" s="45">
        <v>12</v>
      </c>
      <c r="J105" s="45" t="s">
        <v>38</v>
      </c>
      <c r="K105" s="44"/>
      <c r="L105" s="42" t="str">
        <f>CONCATENATE(W105," ",X105,"-",Y105,", elektr. gestellt, FF")</f>
        <v>EW 60-2500, elektr. gestellt, FF</v>
      </c>
      <c r="M105" s="42" t="s">
        <v>260</v>
      </c>
      <c r="N105" s="43">
        <v>3</v>
      </c>
      <c r="O105" s="34">
        <v>46090</v>
      </c>
      <c r="P105" s="35" t="s">
        <v>248</v>
      </c>
      <c r="Q105" s="36"/>
      <c r="R105" s="29"/>
      <c r="S105" s="37" t="s">
        <v>174</v>
      </c>
      <c r="T105" s="37"/>
      <c r="U105" s="30">
        <f t="shared" si="18"/>
        <v>32</v>
      </c>
      <c r="V105" s="30">
        <f t="shared" si="18"/>
        <v>30</v>
      </c>
      <c r="W105" s="30" t="s">
        <v>41</v>
      </c>
      <c r="X105" s="30">
        <v>60</v>
      </c>
      <c r="Y105" s="30">
        <v>2500</v>
      </c>
      <c r="Z105" s="30"/>
      <c r="AA105" s="30" t="s">
        <v>44</v>
      </c>
      <c r="AB105" s="30" t="s">
        <v>83</v>
      </c>
      <c r="AC105" s="30" t="s">
        <v>131</v>
      </c>
      <c r="AD105" s="30" t="s">
        <v>131</v>
      </c>
      <c r="AE105" s="30" t="s">
        <v>45</v>
      </c>
      <c r="AF105" s="30" t="s">
        <v>45</v>
      </c>
      <c r="AG105" s="30" t="str">
        <f t="shared" si="16"/>
        <v>-</v>
      </c>
      <c r="AH105" s="30"/>
      <c r="AI105" s="30" t="s">
        <v>49</v>
      </c>
      <c r="AJ105" s="29"/>
      <c r="AK105" s="29"/>
    </row>
    <row r="106" spans="1:37" s="38" customFormat="1">
      <c r="A106" s="38" t="s">
        <v>261</v>
      </c>
      <c r="B106" s="38" t="str">
        <f t="shared" si="12"/>
        <v>Sw 1262.6001</v>
      </c>
      <c r="C106" s="38" t="s">
        <v>35</v>
      </c>
      <c r="D106" s="38">
        <v>1</v>
      </c>
      <c r="E106" s="38">
        <v>2</v>
      </c>
      <c r="F106" s="38">
        <v>6</v>
      </c>
      <c r="G106" s="38">
        <v>2</v>
      </c>
      <c r="H106" s="44" t="s">
        <v>36</v>
      </c>
      <c r="I106" s="45">
        <v>60</v>
      </c>
      <c r="J106" s="44" t="s">
        <v>38</v>
      </c>
      <c r="K106" s="44">
        <v>1</v>
      </c>
      <c r="L106" s="42" t="str">
        <f>CONCATENATE(W106," ",X106,"-",Y106,", el. gestellt, FF, OSS")</f>
        <v>EW 60-3000/1500, el. gestellt, FF, OSS</v>
      </c>
      <c r="M106" s="42" t="s">
        <v>245</v>
      </c>
      <c r="N106" s="43">
        <v>1</v>
      </c>
      <c r="O106" s="51">
        <v>46037</v>
      </c>
      <c r="P106" s="35" t="s">
        <v>262</v>
      </c>
      <c r="Q106" s="36"/>
      <c r="R106" s="29" t="s">
        <v>246</v>
      </c>
      <c r="S106" s="37"/>
      <c r="T106" s="37"/>
      <c r="U106" s="30">
        <f t="shared" si="18"/>
        <v>38</v>
      </c>
      <c r="V106" s="30">
        <f t="shared" si="18"/>
        <v>32</v>
      </c>
      <c r="W106" s="30" t="s">
        <v>41</v>
      </c>
      <c r="X106" s="30">
        <v>60</v>
      </c>
      <c r="Y106" s="30" t="s">
        <v>263</v>
      </c>
      <c r="Z106" s="59"/>
      <c r="AA106" s="30" t="s">
        <v>44</v>
      </c>
      <c r="AB106" s="30" t="s">
        <v>45</v>
      </c>
      <c r="AC106" s="30" t="s">
        <v>79</v>
      </c>
      <c r="AD106" s="30" t="s">
        <v>151</v>
      </c>
      <c r="AE106" s="30" t="s">
        <v>48</v>
      </c>
      <c r="AF106" s="30" t="s">
        <v>48</v>
      </c>
      <c r="AG106" s="30" t="str">
        <f t="shared" si="16"/>
        <v>R</v>
      </c>
      <c r="AH106" s="30"/>
      <c r="AI106" s="30" t="s">
        <v>49</v>
      </c>
      <c r="AJ106" s="30"/>
      <c r="AK106" s="29"/>
    </row>
    <row r="107" spans="1:37" s="38" customFormat="1">
      <c r="A107" s="38" t="s">
        <v>264</v>
      </c>
      <c r="B107" s="38" t="str">
        <f t="shared" si="12"/>
        <v>Sw 1262.6001</v>
      </c>
      <c r="C107" s="38" t="s">
        <v>35</v>
      </c>
      <c r="D107" s="38">
        <v>1</v>
      </c>
      <c r="E107" s="38">
        <v>2</v>
      </c>
      <c r="F107" s="38">
        <v>6</v>
      </c>
      <c r="G107" s="38">
        <v>2</v>
      </c>
      <c r="H107" s="44" t="s">
        <v>36</v>
      </c>
      <c r="I107" s="45">
        <v>60</v>
      </c>
      <c r="J107" s="44" t="s">
        <v>38</v>
      </c>
      <c r="K107" s="44">
        <v>1</v>
      </c>
      <c r="L107" s="42" t="str">
        <f>CONCATENATE(W107," ",X107,"-",Y107,", el. gestellt, FF, OSS")</f>
        <v>EW 60-4800/2450, el. gestellt, FF, OSS</v>
      </c>
      <c r="M107" s="42" t="s">
        <v>245</v>
      </c>
      <c r="N107" s="43">
        <v>1</v>
      </c>
      <c r="O107" s="51">
        <v>46037</v>
      </c>
      <c r="P107" s="35" t="s">
        <v>265</v>
      </c>
      <c r="Q107" s="36"/>
      <c r="R107" s="29" t="s">
        <v>246</v>
      </c>
      <c r="S107" s="37"/>
      <c r="T107" s="37"/>
      <c r="U107" s="30">
        <f t="shared" si="18"/>
        <v>38</v>
      </c>
      <c r="V107" s="30">
        <f t="shared" si="18"/>
        <v>32</v>
      </c>
      <c r="W107" s="30" t="s">
        <v>41</v>
      </c>
      <c r="X107" s="30">
        <v>60</v>
      </c>
      <c r="Y107" s="30" t="s">
        <v>266</v>
      </c>
      <c r="Z107" s="59"/>
      <c r="AA107" s="30" t="s">
        <v>44</v>
      </c>
      <c r="AB107" s="30" t="s">
        <v>45</v>
      </c>
      <c r="AC107" s="30" t="s">
        <v>79</v>
      </c>
      <c r="AD107" s="30" t="s">
        <v>151</v>
      </c>
      <c r="AE107" s="30" t="s">
        <v>48</v>
      </c>
      <c r="AF107" s="30" t="s">
        <v>48</v>
      </c>
      <c r="AG107" s="30" t="str">
        <f t="shared" si="16"/>
        <v>R</v>
      </c>
      <c r="AH107" s="30"/>
      <c r="AI107" s="30" t="s">
        <v>49</v>
      </c>
      <c r="AJ107" s="30"/>
      <c r="AK107" s="29"/>
    </row>
    <row r="108" spans="1:37" s="38" customFormat="1">
      <c r="A108" s="29" t="s">
        <v>267</v>
      </c>
      <c r="B108" s="29" t="str">
        <f t="shared" si="12"/>
        <v>Sw 1164.6001</v>
      </c>
      <c r="C108" s="29" t="s">
        <v>35</v>
      </c>
      <c r="D108" s="29">
        <v>1</v>
      </c>
      <c r="E108" s="29">
        <v>1</v>
      </c>
      <c r="F108" s="29">
        <v>6</v>
      </c>
      <c r="G108" s="29">
        <v>4</v>
      </c>
      <c r="H108" s="30" t="s">
        <v>36</v>
      </c>
      <c r="I108" s="31">
        <v>60</v>
      </c>
      <c r="J108" s="31" t="s">
        <v>38</v>
      </c>
      <c r="K108" s="30"/>
      <c r="L108" s="32" t="str">
        <f>CONCATENATE(W108," ",X108,"-",Y108,", elektr. gestellt, FF")</f>
        <v>EW 60-6000/3700, elektr. gestellt, FF</v>
      </c>
      <c r="M108" s="32" t="s">
        <v>65</v>
      </c>
      <c r="N108" s="33">
        <v>3</v>
      </c>
      <c r="O108" s="34">
        <v>44886</v>
      </c>
      <c r="P108" s="35" t="s">
        <v>268</v>
      </c>
      <c r="Q108" s="36"/>
      <c r="R108" s="29"/>
      <c r="S108" s="37"/>
      <c r="T108" s="37"/>
      <c r="U108" s="30">
        <f t="shared" si="18"/>
        <v>37</v>
      </c>
      <c r="V108" s="30">
        <f t="shared" si="18"/>
        <v>24</v>
      </c>
      <c r="W108" s="30" t="s">
        <v>41</v>
      </c>
      <c r="X108" s="30">
        <v>60</v>
      </c>
      <c r="Y108" s="30" t="s">
        <v>186</v>
      </c>
      <c r="Z108" s="30"/>
      <c r="AA108" s="30" t="s">
        <v>44</v>
      </c>
      <c r="AB108" s="30" t="s">
        <v>83</v>
      </c>
      <c r="AC108" s="30" t="s">
        <v>131</v>
      </c>
      <c r="AD108" s="30" t="s">
        <v>131</v>
      </c>
      <c r="AE108" s="30" t="s">
        <v>45</v>
      </c>
      <c r="AF108" s="30" t="s">
        <v>45</v>
      </c>
      <c r="AG108" s="30" t="str">
        <f t="shared" si="16"/>
        <v>-</v>
      </c>
      <c r="AH108" s="30"/>
      <c r="AI108" s="30" t="s">
        <v>49</v>
      </c>
      <c r="AJ108" s="29"/>
      <c r="AK108" s="29"/>
    </row>
    <row r="109" spans="1:37" s="46" customFormat="1">
      <c r="A109" s="29" t="s">
        <v>272</v>
      </c>
      <c r="B109" s="29" t="str">
        <f t="shared" si="12"/>
        <v>Sw 1261.0303</v>
      </c>
      <c r="C109" s="29" t="s">
        <v>35</v>
      </c>
      <c r="D109" s="29">
        <v>1</v>
      </c>
      <c r="E109" s="29">
        <v>2</v>
      </c>
      <c r="F109" s="29">
        <v>6</v>
      </c>
      <c r="G109" s="29">
        <v>1</v>
      </c>
      <c r="H109" s="30" t="s">
        <v>36</v>
      </c>
      <c r="I109" s="31" t="s">
        <v>58</v>
      </c>
      <c r="J109" s="31" t="s">
        <v>58</v>
      </c>
      <c r="K109" s="30">
        <v>1</v>
      </c>
      <c r="L109" s="32" t="str">
        <f>CONCATENATE(W109," ",X109,"-",Y109,", el. gest., Sonderkonstr.")</f>
        <v>EH-gb 60-300, el. gest., Sonderkonstr.</v>
      </c>
      <c r="M109" s="32" t="s">
        <v>273</v>
      </c>
      <c r="N109" s="33">
        <v>2</v>
      </c>
      <c r="O109" s="34">
        <v>44526</v>
      </c>
      <c r="P109" s="35"/>
      <c r="Q109" s="36"/>
      <c r="R109" s="29" t="s">
        <v>269</v>
      </c>
      <c r="S109" s="37" t="s">
        <v>174</v>
      </c>
      <c r="T109" s="37"/>
      <c r="U109" s="30">
        <f t="shared" si="18"/>
        <v>38</v>
      </c>
      <c r="V109" s="30">
        <f t="shared" si="18"/>
        <v>23</v>
      </c>
      <c r="W109" s="30" t="s">
        <v>270</v>
      </c>
      <c r="X109" s="30">
        <v>60</v>
      </c>
      <c r="Y109" s="30">
        <v>300</v>
      </c>
      <c r="Z109" s="59" t="s">
        <v>271</v>
      </c>
      <c r="AA109" s="30" t="s">
        <v>44</v>
      </c>
      <c r="AB109" s="30" t="s">
        <v>45</v>
      </c>
      <c r="AC109" s="30" t="s">
        <v>79</v>
      </c>
      <c r="AD109" s="30" t="s">
        <v>47</v>
      </c>
      <c r="AE109" s="30" t="s">
        <v>48</v>
      </c>
      <c r="AF109" s="30" t="s">
        <v>45</v>
      </c>
      <c r="AG109" s="30" t="str">
        <f t="shared" si="16"/>
        <v>R</v>
      </c>
      <c r="AH109" s="30"/>
      <c r="AI109" s="30" t="s">
        <v>49</v>
      </c>
      <c r="AJ109" s="30"/>
      <c r="AK109" s="29"/>
    </row>
    <row r="110" spans="1:37" s="38" customFormat="1">
      <c r="A110" s="29" t="s">
        <v>279</v>
      </c>
      <c r="B110" s="29" t="str">
        <f t="shared" si="12"/>
        <v>Sw 1262.0501</v>
      </c>
      <c r="C110" s="29" t="s">
        <v>35</v>
      </c>
      <c r="D110" s="29">
        <v>1</v>
      </c>
      <c r="E110" s="29">
        <v>2</v>
      </c>
      <c r="F110" s="29">
        <v>6</v>
      </c>
      <c r="G110" s="29">
        <v>2</v>
      </c>
      <c r="H110" s="30" t="s">
        <v>36</v>
      </c>
      <c r="I110" s="31" t="s">
        <v>64</v>
      </c>
      <c r="J110" s="30" t="s">
        <v>38</v>
      </c>
      <c r="K110" s="30">
        <v>1</v>
      </c>
      <c r="L110" s="32" t="s">
        <v>280</v>
      </c>
      <c r="M110" s="32" t="s">
        <v>65</v>
      </c>
      <c r="N110" s="33">
        <v>5</v>
      </c>
      <c r="O110" s="34">
        <v>44342</v>
      </c>
      <c r="P110" s="35" t="str">
        <f t="shared" ref="P110" si="19">CONCATENATE("S ",R110)</f>
        <v>S 7326.20</v>
      </c>
      <c r="Q110" s="36">
        <v>1</v>
      </c>
      <c r="R110" s="29" t="s">
        <v>246</v>
      </c>
      <c r="S110" s="37"/>
      <c r="T110" s="37"/>
      <c r="U110" s="30">
        <f t="shared" si="18"/>
        <v>38</v>
      </c>
      <c r="V110" s="30">
        <f t="shared" si="18"/>
        <v>24</v>
      </c>
      <c r="W110" s="30" t="s">
        <v>274</v>
      </c>
      <c r="X110" s="30">
        <v>60</v>
      </c>
      <c r="Y110" s="30">
        <v>500</v>
      </c>
      <c r="Z110" s="59" t="s">
        <v>275</v>
      </c>
      <c r="AA110" s="30" t="s">
        <v>44</v>
      </c>
      <c r="AB110" s="30" t="s">
        <v>45</v>
      </c>
      <c r="AC110" s="30" t="s">
        <v>79</v>
      </c>
      <c r="AD110" s="30" t="s">
        <v>151</v>
      </c>
      <c r="AE110" s="30" t="s">
        <v>48</v>
      </c>
      <c r="AF110" s="30" t="s">
        <v>48</v>
      </c>
      <c r="AG110" s="30" t="str">
        <f t="shared" si="16"/>
        <v>R</v>
      </c>
      <c r="AH110" s="30"/>
      <c r="AI110" s="30" t="s">
        <v>49</v>
      </c>
      <c r="AJ110" s="30"/>
      <c r="AK110" s="29"/>
    </row>
    <row r="111" spans="1:37" s="38" customFormat="1">
      <c r="A111" s="29" t="s">
        <v>281</v>
      </c>
      <c r="B111" s="29" t="str">
        <f t="shared" si="12"/>
        <v>Sw 1262.0503</v>
      </c>
      <c r="C111" s="29" t="s">
        <v>35</v>
      </c>
      <c r="D111" s="29">
        <v>1</v>
      </c>
      <c r="E111" s="29">
        <v>2</v>
      </c>
      <c r="F111" s="29">
        <v>6</v>
      </c>
      <c r="G111" s="29">
        <v>2</v>
      </c>
      <c r="H111" s="30" t="s">
        <v>36</v>
      </c>
      <c r="I111" s="31" t="s">
        <v>64</v>
      </c>
      <c r="J111" s="47" t="s">
        <v>58</v>
      </c>
      <c r="K111" s="30">
        <v>1</v>
      </c>
      <c r="L111" s="32" t="s">
        <v>282</v>
      </c>
      <c r="M111" s="32" t="s">
        <v>273</v>
      </c>
      <c r="N111" s="33">
        <v>1</v>
      </c>
      <c r="O111" s="34">
        <v>44137</v>
      </c>
      <c r="P111" s="35"/>
      <c r="Q111" s="36"/>
      <c r="R111" s="29" t="s">
        <v>246</v>
      </c>
      <c r="S111" s="37"/>
      <c r="T111" s="37"/>
      <c r="U111" s="30">
        <f t="shared" si="18"/>
        <v>39</v>
      </c>
      <c r="V111" s="30">
        <f t="shared" si="18"/>
        <v>23</v>
      </c>
      <c r="W111" s="30" t="s">
        <v>274</v>
      </c>
      <c r="X111" s="30">
        <v>60</v>
      </c>
      <c r="Y111" s="30">
        <v>500</v>
      </c>
      <c r="Z111" s="59" t="s">
        <v>275</v>
      </c>
      <c r="AA111" s="30" t="s">
        <v>44</v>
      </c>
      <c r="AB111" s="30" t="s">
        <v>45</v>
      </c>
      <c r="AC111" s="30" t="s">
        <v>79</v>
      </c>
      <c r="AD111" s="30" t="s">
        <v>151</v>
      </c>
      <c r="AE111" s="30" t="s">
        <v>48</v>
      </c>
      <c r="AF111" s="30" t="s">
        <v>48</v>
      </c>
      <c r="AG111" s="30" t="str">
        <f t="shared" si="16"/>
        <v>R</v>
      </c>
      <c r="AH111" s="30"/>
      <c r="AI111" s="30" t="s">
        <v>49</v>
      </c>
      <c r="AJ111" s="30"/>
      <c r="AK111" s="29"/>
    </row>
    <row r="112" spans="1:37" s="38" customFormat="1">
      <c r="A112" s="29" t="s">
        <v>283</v>
      </c>
      <c r="B112" s="29" t="str">
        <f t="shared" si="12"/>
        <v>Sw 1262.0701</v>
      </c>
      <c r="C112" s="29" t="s">
        <v>35</v>
      </c>
      <c r="D112" s="29">
        <v>1</v>
      </c>
      <c r="E112" s="29">
        <v>2</v>
      </c>
      <c r="F112" s="29">
        <v>6</v>
      </c>
      <c r="G112" s="29">
        <v>2</v>
      </c>
      <c r="H112" s="30" t="s">
        <v>36</v>
      </c>
      <c r="I112" s="31" t="s">
        <v>72</v>
      </c>
      <c r="J112" s="30" t="s">
        <v>38</v>
      </c>
      <c r="K112" s="30">
        <v>1</v>
      </c>
      <c r="L112" s="32" t="str">
        <f t="shared" ref="L112:L117" si="20">CONCATENATE(W112," ",X112,"-",Y112,"-",Z112,", elektr. gestellt")</f>
        <v>EH-fb 60-760 (500)-1:14, elektr. gestellt</v>
      </c>
      <c r="M112" s="32" t="s">
        <v>65</v>
      </c>
      <c r="N112" s="33">
        <v>5</v>
      </c>
      <c r="O112" s="34">
        <v>44342</v>
      </c>
      <c r="P112" s="35" t="str">
        <f>CONCATENATE("S ",R112)</f>
        <v>S 7326.20</v>
      </c>
      <c r="Q112" s="36">
        <v>2</v>
      </c>
      <c r="R112" s="29" t="s">
        <v>246</v>
      </c>
      <c r="S112" s="37"/>
      <c r="T112" s="37"/>
      <c r="U112" s="30">
        <f t="shared" si="18"/>
        <v>41</v>
      </c>
      <c r="V112" s="30">
        <f t="shared" si="18"/>
        <v>24</v>
      </c>
      <c r="W112" s="30" t="s">
        <v>274</v>
      </c>
      <c r="X112" s="30">
        <v>60</v>
      </c>
      <c r="Y112" s="30" t="s">
        <v>284</v>
      </c>
      <c r="Z112" s="59" t="s">
        <v>276</v>
      </c>
      <c r="AA112" s="30" t="s">
        <v>44</v>
      </c>
      <c r="AB112" s="30" t="s">
        <v>45</v>
      </c>
      <c r="AC112" s="30" t="s">
        <v>79</v>
      </c>
      <c r="AD112" s="30" t="s">
        <v>151</v>
      </c>
      <c r="AE112" s="30" t="s">
        <v>48</v>
      </c>
      <c r="AF112" s="30" t="s">
        <v>48</v>
      </c>
      <c r="AG112" s="30" t="str">
        <f t="shared" si="16"/>
        <v>R</v>
      </c>
      <c r="AH112" s="30"/>
      <c r="AI112" s="30" t="s">
        <v>49</v>
      </c>
      <c r="AJ112" s="30"/>
      <c r="AK112" s="29"/>
    </row>
    <row r="113" spans="1:37" s="38" customFormat="1">
      <c r="A113" s="29" t="s">
        <v>285</v>
      </c>
      <c r="B113" s="38" t="str">
        <f t="shared" si="12"/>
        <v>Sw 1262.1201</v>
      </c>
      <c r="C113" s="38" t="s">
        <v>35</v>
      </c>
      <c r="D113" s="38">
        <v>1</v>
      </c>
      <c r="E113" s="38">
        <v>2</v>
      </c>
      <c r="F113" s="38">
        <v>6</v>
      </c>
      <c r="G113" s="38">
        <v>2</v>
      </c>
      <c r="H113" s="44" t="s">
        <v>36</v>
      </c>
      <c r="I113" s="45">
        <v>12</v>
      </c>
      <c r="J113" s="44" t="s">
        <v>38</v>
      </c>
      <c r="K113" s="44">
        <v>1</v>
      </c>
      <c r="L113" s="32" t="str">
        <f t="shared" si="20"/>
        <v>EH-fb 60-1200-1:18,5, elektr. gestellt</v>
      </c>
      <c r="M113" s="32" t="s">
        <v>65</v>
      </c>
      <c r="N113" s="33">
        <v>6</v>
      </c>
      <c r="O113" s="34">
        <v>45495</v>
      </c>
      <c r="P113" s="35" t="str">
        <f>CONCATENATE("S ",R113)</f>
        <v>S 7326.20</v>
      </c>
      <c r="Q113" s="36">
        <v>3</v>
      </c>
      <c r="R113" s="29" t="s">
        <v>246</v>
      </c>
      <c r="S113" s="37"/>
      <c r="T113" s="37"/>
      <c r="U113" s="30">
        <f t="shared" si="18"/>
        <v>38</v>
      </c>
      <c r="V113" s="30">
        <f t="shared" si="18"/>
        <v>24</v>
      </c>
      <c r="W113" s="30" t="s">
        <v>274</v>
      </c>
      <c r="X113" s="30">
        <v>60</v>
      </c>
      <c r="Y113" s="30">
        <v>1200</v>
      </c>
      <c r="Z113" s="59" t="s">
        <v>277</v>
      </c>
      <c r="AA113" s="30" t="s">
        <v>44</v>
      </c>
      <c r="AB113" s="30" t="s">
        <v>45</v>
      </c>
      <c r="AC113" s="30" t="s">
        <v>79</v>
      </c>
      <c r="AD113" s="30" t="s">
        <v>151</v>
      </c>
      <c r="AE113" s="30" t="s">
        <v>48</v>
      </c>
      <c r="AF113" s="30" t="s">
        <v>48</v>
      </c>
      <c r="AG113" s="30" t="str">
        <f t="shared" si="16"/>
        <v>R</v>
      </c>
      <c r="AH113" s="30"/>
      <c r="AI113" s="30" t="s">
        <v>49</v>
      </c>
      <c r="AJ113" s="30"/>
      <c r="AK113" s="29"/>
    </row>
    <row r="114" spans="1:37" s="38" customFormat="1">
      <c r="A114" s="29" t="s">
        <v>286</v>
      </c>
      <c r="B114" s="29" t="str">
        <f t="shared" si="12"/>
        <v>Sw 1262.2501</v>
      </c>
      <c r="C114" s="29" t="s">
        <v>35</v>
      </c>
      <c r="D114" s="29">
        <v>1</v>
      </c>
      <c r="E114" s="29">
        <v>2</v>
      </c>
      <c r="F114" s="29">
        <v>6</v>
      </c>
      <c r="G114" s="29">
        <v>2</v>
      </c>
      <c r="H114" s="30" t="s">
        <v>36</v>
      </c>
      <c r="I114" s="31">
        <v>25</v>
      </c>
      <c r="J114" s="30" t="s">
        <v>38</v>
      </c>
      <c r="K114" s="30">
        <v>1</v>
      </c>
      <c r="L114" s="32" t="str">
        <f t="shared" si="20"/>
        <v>EH-fb 60-2500-1:26,5, elektr. gestellt</v>
      </c>
      <c r="M114" s="32" t="s">
        <v>65</v>
      </c>
      <c r="N114" s="33">
        <v>5</v>
      </c>
      <c r="O114" s="34">
        <v>44342</v>
      </c>
      <c r="P114" s="35" t="str">
        <f>CONCATENATE("S ",R114)</f>
        <v>S 7326.20</v>
      </c>
      <c r="Q114" s="36">
        <v>4</v>
      </c>
      <c r="R114" s="29" t="s">
        <v>246</v>
      </c>
      <c r="S114" s="37"/>
      <c r="T114" s="37"/>
      <c r="U114" s="30">
        <f t="shared" si="18"/>
        <v>38</v>
      </c>
      <c r="V114" s="30">
        <f t="shared" si="18"/>
        <v>24</v>
      </c>
      <c r="W114" s="30" t="s">
        <v>274</v>
      </c>
      <c r="X114" s="30">
        <v>60</v>
      </c>
      <c r="Y114" s="30">
        <v>2500</v>
      </c>
      <c r="Z114" s="59" t="s">
        <v>278</v>
      </c>
      <c r="AA114" s="30" t="s">
        <v>44</v>
      </c>
      <c r="AB114" s="30" t="s">
        <v>45</v>
      </c>
      <c r="AC114" s="30" t="s">
        <v>79</v>
      </c>
      <c r="AD114" s="30" t="s">
        <v>151</v>
      </c>
      <c r="AE114" s="30" t="s">
        <v>48</v>
      </c>
      <c r="AF114" s="30" t="s">
        <v>48</v>
      </c>
      <c r="AG114" s="30" t="str">
        <f t="shared" si="16"/>
        <v>R</v>
      </c>
      <c r="AH114" s="30"/>
      <c r="AI114" s="30" t="s">
        <v>49</v>
      </c>
      <c r="AJ114" s="30"/>
      <c r="AK114" s="29"/>
    </row>
    <row r="115" spans="1:37" s="38" customFormat="1">
      <c r="A115" s="29" t="s">
        <v>287</v>
      </c>
      <c r="B115" s="29" t="str">
        <f t="shared" si="12"/>
        <v>Sw 1262.2581</v>
      </c>
      <c r="C115" s="29" t="s">
        <v>35</v>
      </c>
      <c r="D115" s="29">
        <v>1</v>
      </c>
      <c r="E115" s="29">
        <v>2</v>
      </c>
      <c r="F115" s="29">
        <v>6</v>
      </c>
      <c r="G115" s="29">
        <v>2</v>
      </c>
      <c r="H115" s="30" t="s">
        <v>36</v>
      </c>
      <c r="I115" s="31">
        <v>25</v>
      </c>
      <c r="J115" s="30">
        <v>81</v>
      </c>
      <c r="K115" s="30">
        <v>1</v>
      </c>
      <c r="L115" s="32" t="str">
        <f t="shared" si="20"/>
        <v>EH-fb 60-2500-1:26,5, elektr. gestellt</v>
      </c>
      <c r="M115" s="32" t="s">
        <v>288</v>
      </c>
      <c r="N115" s="33">
        <v>2</v>
      </c>
      <c r="O115" s="34">
        <v>43507</v>
      </c>
      <c r="P115" s="35" t="s">
        <v>45</v>
      </c>
      <c r="Q115" s="36" t="s">
        <v>45</v>
      </c>
      <c r="R115" s="29" t="s">
        <v>45</v>
      </c>
      <c r="S115" s="37"/>
      <c r="T115" s="37"/>
      <c r="U115" s="30">
        <f t="shared" si="18"/>
        <v>38</v>
      </c>
      <c r="V115" s="30">
        <f t="shared" si="18"/>
        <v>30</v>
      </c>
      <c r="W115" s="30" t="s">
        <v>274</v>
      </c>
      <c r="X115" s="30">
        <v>60</v>
      </c>
      <c r="Y115" s="30">
        <v>2500</v>
      </c>
      <c r="Z115" s="59" t="s">
        <v>278</v>
      </c>
      <c r="AA115" s="30" t="s">
        <v>44</v>
      </c>
      <c r="AB115" s="30" t="s">
        <v>45</v>
      </c>
      <c r="AC115" s="30" t="s">
        <v>79</v>
      </c>
      <c r="AD115" s="30" t="s">
        <v>151</v>
      </c>
      <c r="AE115" s="30" t="s">
        <v>48</v>
      </c>
      <c r="AF115" s="30" t="s">
        <v>48</v>
      </c>
      <c r="AG115" s="30" t="str">
        <f t="shared" si="16"/>
        <v>R</v>
      </c>
      <c r="AH115" s="30"/>
      <c r="AI115" s="30" t="s">
        <v>49</v>
      </c>
      <c r="AJ115" s="30"/>
      <c r="AK115" s="29"/>
    </row>
    <row r="116" spans="1:37" s="38" customFormat="1">
      <c r="A116" s="29" t="s">
        <v>289</v>
      </c>
      <c r="B116" s="29" t="str">
        <f t="shared" si="12"/>
        <v>Sw 1262.6001</v>
      </c>
      <c r="C116" s="29" t="s">
        <v>35</v>
      </c>
      <c r="D116" s="29">
        <v>1</v>
      </c>
      <c r="E116" s="29">
        <v>2</v>
      </c>
      <c r="F116" s="29">
        <v>6</v>
      </c>
      <c r="G116" s="29">
        <v>2</v>
      </c>
      <c r="H116" s="30" t="s">
        <v>36</v>
      </c>
      <c r="I116" s="31">
        <v>60</v>
      </c>
      <c r="J116" s="30" t="s">
        <v>38</v>
      </c>
      <c r="K116" s="30">
        <v>1</v>
      </c>
      <c r="L116" s="32" t="str">
        <f t="shared" si="20"/>
        <v>EH-fb 60-6000/3700-, elektr. gestellt</v>
      </c>
      <c r="M116" s="32" t="s">
        <v>65</v>
      </c>
      <c r="N116" s="33">
        <v>4</v>
      </c>
      <c r="O116" s="34">
        <v>44342</v>
      </c>
      <c r="P116" s="35" t="str">
        <f>CONCATENATE("S ",R116)</f>
        <v>S 7326.28</v>
      </c>
      <c r="Q116" s="36">
        <v>1</v>
      </c>
      <c r="R116" s="29" t="s">
        <v>290</v>
      </c>
      <c r="S116" s="37"/>
      <c r="T116" s="37"/>
      <c r="U116" s="30">
        <f t="shared" si="18"/>
        <v>37</v>
      </c>
      <c r="V116" s="30">
        <f t="shared" si="18"/>
        <v>24</v>
      </c>
      <c r="W116" s="30" t="s">
        <v>274</v>
      </c>
      <c r="X116" s="30">
        <v>60</v>
      </c>
      <c r="Y116" s="30" t="s">
        <v>186</v>
      </c>
      <c r="Z116" s="59"/>
      <c r="AA116" s="30" t="s">
        <v>44</v>
      </c>
      <c r="AB116" s="30" t="s">
        <v>45</v>
      </c>
      <c r="AC116" s="30" t="s">
        <v>79</v>
      </c>
      <c r="AD116" s="30" t="s">
        <v>151</v>
      </c>
      <c r="AE116" s="30" t="s">
        <v>48</v>
      </c>
      <c r="AF116" s="30" t="s">
        <v>48</v>
      </c>
      <c r="AG116" s="30" t="str">
        <f t="shared" si="16"/>
        <v>R</v>
      </c>
      <c r="AH116" s="30"/>
      <c r="AI116" s="30" t="s">
        <v>49</v>
      </c>
      <c r="AJ116" s="30"/>
      <c r="AK116" s="29"/>
    </row>
    <row r="117" spans="1:37" s="38" customFormat="1">
      <c r="A117" s="29" t="s">
        <v>291</v>
      </c>
      <c r="B117" s="29" t="str">
        <f t="shared" si="12"/>
        <v>Sw 1262.7001</v>
      </c>
      <c r="C117" s="29" t="s">
        <v>35</v>
      </c>
      <c r="D117" s="29">
        <v>1</v>
      </c>
      <c r="E117" s="29">
        <v>2</v>
      </c>
      <c r="F117" s="29">
        <v>6</v>
      </c>
      <c r="G117" s="29">
        <v>2</v>
      </c>
      <c r="H117" s="30" t="s">
        <v>36</v>
      </c>
      <c r="I117" s="31">
        <v>70</v>
      </c>
      <c r="J117" s="30" t="s">
        <v>38</v>
      </c>
      <c r="K117" s="30">
        <v>1</v>
      </c>
      <c r="L117" s="32" t="str">
        <f t="shared" si="20"/>
        <v>EH-fb 60-7000/6000-, elektr. gestellt</v>
      </c>
      <c r="M117" s="32" t="s">
        <v>65</v>
      </c>
      <c r="N117" s="33">
        <v>4</v>
      </c>
      <c r="O117" s="34">
        <v>44342</v>
      </c>
      <c r="P117" s="35" t="str">
        <f>CONCATENATE("S ",R117)</f>
        <v>S 7326.25</v>
      </c>
      <c r="Q117" s="36">
        <v>1</v>
      </c>
      <c r="R117" s="29" t="s">
        <v>292</v>
      </c>
      <c r="S117" s="37"/>
      <c r="T117" s="37"/>
      <c r="U117" s="30">
        <f t="shared" si="18"/>
        <v>37</v>
      </c>
      <c r="V117" s="30">
        <f t="shared" si="18"/>
        <v>24</v>
      </c>
      <c r="W117" s="30" t="s">
        <v>274</v>
      </c>
      <c r="X117" s="30">
        <v>60</v>
      </c>
      <c r="Y117" s="30" t="s">
        <v>192</v>
      </c>
      <c r="Z117" s="59"/>
      <c r="AA117" s="30" t="s">
        <v>44</v>
      </c>
      <c r="AB117" s="30" t="s">
        <v>45</v>
      </c>
      <c r="AC117" s="30" t="s">
        <v>79</v>
      </c>
      <c r="AD117" s="30" t="s">
        <v>151</v>
      </c>
      <c r="AE117" s="30" t="s">
        <v>48</v>
      </c>
      <c r="AF117" s="30" t="s">
        <v>48</v>
      </c>
      <c r="AG117" s="30" t="str">
        <f t="shared" si="16"/>
        <v>R</v>
      </c>
      <c r="AH117" s="30"/>
      <c r="AI117" s="30" t="s">
        <v>49</v>
      </c>
      <c r="AJ117" s="30"/>
      <c r="AK117" s="29"/>
    </row>
    <row r="118" spans="1:37" s="38" customFormat="1">
      <c r="A118" s="29" t="s">
        <v>293</v>
      </c>
      <c r="B118" s="38" t="str">
        <f t="shared" si="12"/>
        <v>Sw 1262.1201</v>
      </c>
      <c r="C118" s="38" t="s">
        <v>35</v>
      </c>
      <c r="D118" s="38">
        <v>1</v>
      </c>
      <c r="E118" s="38">
        <v>2</v>
      </c>
      <c r="F118" s="38">
        <v>6</v>
      </c>
      <c r="G118" s="38">
        <v>2</v>
      </c>
      <c r="H118" s="44" t="s">
        <v>36</v>
      </c>
      <c r="I118" s="45">
        <v>12</v>
      </c>
      <c r="J118" s="44" t="s">
        <v>38</v>
      </c>
      <c r="K118" s="44">
        <v>1</v>
      </c>
      <c r="L118" s="32" t="str">
        <f t="shared" ref="L118:L124" si="21">CONCATENATE(W118," ",X118,"-",Y118,"-",Z118,", el. gestellt, FF")</f>
        <v>EH-fb 60-760-1:18,5, el. gestellt, FF</v>
      </c>
      <c r="M118" s="32" t="s">
        <v>65</v>
      </c>
      <c r="N118" s="33">
        <v>1</v>
      </c>
      <c r="O118" s="34">
        <v>44861</v>
      </c>
      <c r="P118" s="35" t="s">
        <v>294</v>
      </c>
      <c r="Q118" s="36"/>
      <c r="R118" s="29" t="s">
        <v>246</v>
      </c>
      <c r="S118" s="37"/>
      <c r="T118" s="37"/>
      <c r="U118" s="30">
        <f t="shared" si="18"/>
        <v>37</v>
      </c>
      <c r="V118" s="30">
        <f t="shared" si="18"/>
        <v>24</v>
      </c>
      <c r="W118" s="30" t="s">
        <v>274</v>
      </c>
      <c r="X118" s="30">
        <v>60</v>
      </c>
      <c r="Y118" s="30">
        <v>760</v>
      </c>
      <c r="Z118" s="59" t="s">
        <v>277</v>
      </c>
      <c r="AA118" s="30" t="s">
        <v>44</v>
      </c>
      <c r="AB118" s="30" t="s">
        <v>45</v>
      </c>
      <c r="AC118" s="30" t="s">
        <v>79</v>
      </c>
      <c r="AD118" s="30" t="s">
        <v>151</v>
      </c>
      <c r="AE118" s="30" t="s">
        <v>48</v>
      </c>
      <c r="AF118" s="30" t="s">
        <v>48</v>
      </c>
      <c r="AG118" s="30" t="str">
        <f t="shared" si="16"/>
        <v>R</v>
      </c>
      <c r="AH118" s="30"/>
      <c r="AI118" s="30" t="s">
        <v>49</v>
      </c>
      <c r="AJ118" s="30"/>
      <c r="AK118" s="29"/>
    </row>
    <row r="119" spans="1:37" s="38" customFormat="1">
      <c r="A119" s="29" t="s">
        <v>296</v>
      </c>
      <c r="B119" s="38" t="str">
        <f t="shared" ref="B119:B179" si="22">CONCATENATE(C119," ",D119,E119,F119,G119,H119,I119,J119)</f>
        <v>Sw 1262.1201</v>
      </c>
      <c r="C119" s="38" t="s">
        <v>35</v>
      </c>
      <c r="D119" s="38">
        <v>1</v>
      </c>
      <c r="E119" s="38">
        <v>2</v>
      </c>
      <c r="F119" s="38">
        <v>6</v>
      </c>
      <c r="G119" s="38">
        <v>2</v>
      </c>
      <c r="H119" s="44" t="s">
        <v>36</v>
      </c>
      <c r="I119" s="45">
        <v>12</v>
      </c>
      <c r="J119" s="44" t="s">
        <v>38</v>
      </c>
      <c r="K119" s="44">
        <v>1</v>
      </c>
      <c r="L119" s="32" t="str">
        <f t="shared" si="21"/>
        <v>EH-fb 60-1200-1:n, el. gestellt, FF</v>
      </c>
      <c r="M119" s="32" t="s">
        <v>260</v>
      </c>
      <c r="N119" s="33">
        <v>3</v>
      </c>
      <c r="O119" s="34">
        <v>44861</v>
      </c>
      <c r="P119" s="35" t="s">
        <v>294</v>
      </c>
      <c r="Q119" s="36"/>
      <c r="R119" s="29" t="s">
        <v>246</v>
      </c>
      <c r="S119" s="37"/>
      <c r="T119" s="37"/>
      <c r="U119" s="30">
        <f t="shared" si="18"/>
        <v>35</v>
      </c>
      <c r="V119" s="30">
        <f t="shared" si="18"/>
        <v>30</v>
      </c>
      <c r="W119" s="30" t="s">
        <v>274</v>
      </c>
      <c r="X119" s="30">
        <v>60</v>
      </c>
      <c r="Y119" s="30">
        <v>1200</v>
      </c>
      <c r="Z119" s="59" t="s">
        <v>297</v>
      </c>
      <c r="AA119" s="30" t="s">
        <v>44</v>
      </c>
      <c r="AB119" s="30" t="s">
        <v>45</v>
      </c>
      <c r="AC119" s="30" t="s">
        <v>79</v>
      </c>
      <c r="AD119" s="30" t="s">
        <v>151</v>
      </c>
      <c r="AE119" s="30" t="s">
        <v>48</v>
      </c>
      <c r="AF119" s="30" t="s">
        <v>48</v>
      </c>
      <c r="AG119" s="30" t="str">
        <f t="shared" si="16"/>
        <v>R</v>
      </c>
      <c r="AH119" s="30"/>
      <c r="AI119" s="30" t="s">
        <v>49</v>
      </c>
      <c r="AJ119" s="30"/>
      <c r="AK119" s="29"/>
    </row>
    <row r="120" spans="1:37" s="46" customFormat="1">
      <c r="A120" s="38" t="s">
        <v>298</v>
      </c>
      <c r="B120" s="39" t="str">
        <f>CONCATENATE(C120," ",D120,E120,F120,G120,H120,I120,J120)</f>
        <v>Sw 1262.6001</v>
      </c>
      <c r="C120" s="39" t="s">
        <v>35</v>
      </c>
      <c r="D120" s="39">
        <v>1</v>
      </c>
      <c r="E120" s="39">
        <v>2</v>
      </c>
      <c r="F120" s="39">
        <v>6</v>
      </c>
      <c r="G120" s="39">
        <v>2</v>
      </c>
      <c r="H120" s="40" t="s">
        <v>36</v>
      </c>
      <c r="I120" s="41">
        <v>60</v>
      </c>
      <c r="J120" s="40" t="s">
        <v>38</v>
      </c>
      <c r="K120" s="40">
        <v>1</v>
      </c>
      <c r="L120" s="42" t="str">
        <f>CONCATENATE(W120," ",X120,"-",Y120,"-",Z120,", FF, OSS")</f>
        <v>EH-fb 60-1200-1:18,5, FF, OSS</v>
      </c>
      <c r="M120" s="42" t="s">
        <v>299</v>
      </c>
      <c r="N120" s="43">
        <v>1</v>
      </c>
      <c r="O120" s="34">
        <v>46079</v>
      </c>
      <c r="P120" s="35" t="s">
        <v>300</v>
      </c>
      <c r="Q120" s="36"/>
      <c r="R120" s="29" t="s">
        <v>246</v>
      </c>
      <c r="S120" s="37" t="s">
        <v>174</v>
      </c>
      <c r="T120" s="37"/>
      <c r="U120" s="30">
        <f t="shared" si="18"/>
        <v>29</v>
      </c>
      <c r="V120" s="30">
        <f t="shared" si="18"/>
        <v>40</v>
      </c>
      <c r="W120" s="30" t="s">
        <v>274</v>
      </c>
      <c r="X120" s="30">
        <v>60</v>
      </c>
      <c r="Y120" s="30">
        <v>1200</v>
      </c>
      <c r="Z120" s="60" t="s">
        <v>277</v>
      </c>
      <c r="AA120" s="30" t="s">
        <v>44</v>
      </c>
      <c r="AB120" s="30" t="s">
        <v>45</v>
      </c>
      <c r="AC120" s="30" t="s">
        <v>79</v>
      </c>
      <c r="AD120" s="30" t="s">
        <v>151</v>
      </c>
      <c r="AE120" s="30" t="s">
        <v>48</v>
      </c>
      <c r="AF120" s="30" t="s">
        <v>48</v>
      </c>
      <c r="AG120" s="30" t="str">
        <f>AE120</f>
        <v>R</v>
      </c>
      <c r="AH120" s="30"/>
      <c r="AI120" s="30" t="s">
        <v>49</v>
      </c>
      <c r="AJ120" s="30"/>
      <c r="AK120" s="29"/>
    </row>
    <row r="121" spans="1:37" s="38" customFormat="1">
      <c r="A121" s="29" t="s">
        <v>301</v>
      </c>
      <c r="B121" s="29" t="str">
        <f t="shared" si="22"/>
        <v>Sw 1262.2501</v>
      </c>
      <c r="C121" s="29" t="s">
        <v>35</v>
      </c>
      <c r="D121" s="29">
        <v>1</v>
      </c>
      <c r="E121" s="29">
        <v>2</v>
      </c>
      <c r="F121" s="29">
        <v>6</v>
      </c>
      <c r="G121" s="29">
        <v>2</v>
      </c>
      <c r="H121" s="30" t="s">
        <v>36</v>
      </c>
      <c r="I121" s="31">
        <v>25</v>
      </c>
      <c r="J121" s="30" t="s">
        <v>38</v>
      </c>
      <c r="K121" s="30">
        <v>1</v>
      </c>
      <c r="L121" s="32" t="str">
        <f t="shared" si="21"/>
        <v>EH-fb 60-2500-1:26,5, el. gestellt, FF</v>
      </c>
      <c r="M121" s="32" t="s">
        <v>65</v>
      </c>
      <c r="N121" s="33">
        <v>1</v>
      </c>
      <c r="O121" s="34">
        <v>44320</v>
      </c>
      <c r="P121" s="35" t="s">
        <v>302</v>
      </c>
      <c r="Q121" s="36"/>
      <c r="R121" s="29" t="s">
        <v>246</v>
      </c>
      <c r="S121" s="37"/>
      <c r="T121" s="37"/>
      <c r="U121" s="30">
        <f t="shared" si="18"/>
        <v>38</v>
      </c>
      <c r="V121" s="30">
        <f t="shared" si="18"/>
        <v>24</v>
      </c>
      <c r="W121" s="30" t="s">
        <v>274</v>
      </c>
      <c r="X121" s="30">
        <v>60</v>
      </c>
      <c r="Y121" s="30">
        <v>2500</v>
      </c>
      <c r="Z121" s="59" t="s">
        <v>278</v>
      </c>
      <c r="AA121" s="30" t="s">
        <v>44</v>
      </c>
      <c r="AB121" s="30" t="s">
        <v>45</v>
      </c>
      <c r="AC121" s="30" t="s">
        <v>79</v>
      </c>
      <c r="AD121" s="30" t="s">
        <v>151</v>
      </c>
      <c r="AE121" s="30" t="s">
        <v>48</v>
      </c>
      <c r="AF121" s="30" t="s">
        <v>48</v>
      </c>
      <c r="AG121" s="30" t="str">
        <f t="shared" si="16"/>
        <v>R</v>
      </c>
      <c r="AH121" s="30"/>
      <c r="AI121" s="30" t="s">
        <v>49</v>
      </c>
      <c r="AJ121" s="30"/>
      <c r="AK121" s="29"/>
    </row>
    <row r="122" spans="1:37" s="46" customFormat="1">
      <c r="A122" s="38" t="s">
        <v>303</v>
      </c>
      <c r="B122" s="38" t="str">
        <f>CONCATENATE(C122," ",D122,E122,F122,G122,H122,I122,J122)</f>
        <v>Sw 1262.6001</v>
      </c>
      <c r="C122" s="38" t="s">
        <v>35</v>
      </c>
      <c r="D122" s="38">
        <v>1</v>
      </c>
      <c r="E122" s="38">
        <v>2</v>
      </c>
      <c r="F122" s="38">
        <v>6</v>
      </c>
      <c r="G122" s="38">
        <v>2</v>
      </c>
      <c r="H122" s="44" t="s">
        <v>36</v>
      </c>
      <c r="I122" s="45">
        <v>60</v>
      </c>
      <c r="J122" s="44" t="s">
        <v>38</v>
      </c>
      <c r="K122" s="44">
        <v>1</v>
      </c>
      <c r="L122" s="42" t="str">
        <f>CONCATENATE(W122," ",X122,"-",Y122,"-",Z122,", FF, OSS")</f>
        <v>EH-fb 60-3000/1500-1:n, FF, OSS</v>
      </c>
      <c r="M122" s="42" t="s">
        <v>245</v>
      </c>
      <c r="N122" s="43">
        <v>1</v>
      </c>
      <c r="O122" s="34">
        <v>46037</v>
      </c>
      <c r="P122" s="35" t="s">
        <v>295</v>
      </c>
      <c r="Q122" s="36"/>
      <c r="R122" s="29" t="s">
        <v>246</v>
      </c>
      <c r="S122" s="37"/>
      <c r="T122" s="37"/>
      <c r="U122" s="30">
        <f t="shared" si="18"/>
        <v>31</v>
      </c>
      <c r="V122" s="30">
        <f t="shared" si="18"/>
        <v>32</v>
      </c>
      <c r="W122" s="30" t="s">
        <v>274</v>
      </c>
      <c r="X122" s="30">
        <v>60</v>
      </c>
      <c r="Y122" s="30" t="s">
        <v>263</v>
      </c>
      <c r="Z122" s="30" t="s">
        <v>297</v>
      </c>
      <c r="AA122" s="30" t="s">
        <v>44</v>
      </c>
      <c r="AB122" s="30" t="s">
        <v>45</v>
      </c>
      <c r="AC122" s="30" t="s">
        <v>79</v>
      </c>
      <c r="AD122" s="30" t="s">
        <v>151</v>
      </c>
      <c r="AE122" s="30" t="s">
        <v>48</v>
      </c>
      <c r="AF122" s="30" t="s">
        <v>48</v>
      </c>
      <c r="AG122" s="30" t="str">
        <f>AE122</f>
        <v>R</v>
      </c>
      <c r="AH122" s="30"/>
      <c r="AI122" s="30" t="s">
        <v>49</v>
      </c>
      <c r="AJ122" s="30"/>
      <c r="AK122" s="29"/>
    </row>
    <row r="123" spans="1:37" s="46" customFormat="1">
      <c r="A123" s="38" t="s">
        <v>305</v>
      </c>
      <c r="B123" s="38" t="str">
        <f>CONCATENATE(C123," ",D123,E123,F123,G123,H123,I123,J123)</f>
        <v>Sw 1262.6001</v>
      </c>
      <c r="C123" s="38" t="s">
        <v>35</v>
      </c>
      <c r="D123" s="38">
        <v>1</v>
      </c>
      <c r="E123" s="38">
        <v>2</v>
      </c>
      <c r="F123" s="38">
        <v>6</v>
      </c>
      <c r="G123" s="38">
        <v>2</v>
      </c>
      <c r="H123" s="44" t="s">
        <v>36</v>
      </c>
      <c r="I123" s="45">
        <v>60</v>
      </c>
      <c r="J123" s="44" t="s">
        <v>38</v>
      </c>
      <c r="K123" s="44">
        <v>1</v>
      </c>
      <c r="L123" s="42" t="str">
        <f>CONCATENATE(W123," ",X123,"-",Y123,"-",Z123,", FF, OSS")</f>
        <v>EH-fb 60-4800/2450-1:30,686, FF, OSS</v>
      </c>
      <c r="M123" s="42" t="s">
        <v>245</v>
      </c>
      <c r="N123" s="43">
        <v>1</v>
      </c>
      <c r="O123" s="34">
        <v>46037</v>
      </c>
      <c r="P123" s="35" t="s">
        <v>295</v>
      </c>
      <c r="Q123" s="36"/>
      <c r="R123" s="29" t="s">
        <v>246</v>
      </c>
      <c r="S123" s="37"/>
      <c r="T123" s="37"/>
      <c r="U123" s="30">
        <f t="shared" si="18"/>
        <v>36</v>
      </c>
      <c r="V123" s="30">
        <f t="shared" si="18"/>
        <v>32</v>
      </c>
      <c r="W123" s="30" t="s">
        <v>274</v>
      </c>
      <c r="X123" s="30">
        <v>60</v>
      </c>
      <c r="Y123" s="30" t="s">
        <v>266</v>
      </c>
      <c r="Z123" s="60" t="s">
        <v>306</v>
      </c>
      <c r="AA123" s="30" t="s">
        <v>44</v>
      </c>
      <c r="AB123" s="30" t="s">
        <v>45</v>
      </c>
      <c r="AC123" s="30" t="s">
        <v>79</v>
      </c>
      <c r="AD123" s="30" t="s">
        <v>151</v>
      </c>
      <c r="AE123" s="30" t="s">
        <v>48</v>
      </c>
      <c r="AF123" s="30" t="s">
        <v>48</v>
      </c>
      <c r="AG123" s="30" t="str">
        <f>AE123</f>
        <v>R</v>
      </c>
      <c r="AH123" s="30"/>
      <c r="AI123" s="30" t="s">
        <v>49</v>
      </c>
      <c r="AJ123" s="30"/>
      <c r="AK123" s="29"/>
    </row>
    <row r="124" spans="1:37" s="38" customFormat="1">
      <c r="A124" s="29" t="s">
        <v>307</v>
      </c>
      <c r="B124" s="38" t="str">
        <f t="shared" si="22"/>
        <v>Sw 1262.6001</v>
      </c>
      <c r="C124" s="38" t="s">
        <v>35</v>
      </c>
      <c r="D124" s="38">
        <v>1</v>
      </c>
      <c r="E124" s="38">
        <v>2</v>
      </c>
      <c r="F124" s="38">
        <v>6</v>
      </c>
      <c r="G124" s="38">
        <v>2</v>
      </c>
      <c r="H124" s="44" t="s">
        <v>36</v>
      </c>
      <c r="I124" s="45">
        <v>60</v>
      </c>
      <c r="J124" s="44" t="s">
        <v>38</v>
      </c>
      <c r="K124" s="44">
        <v>1</v>
      </c>
      <c r="L124" s="32" t="str">
        <f t="shared" si="21"/>
        <v>EH-fb 60-6000/3700-1:32,5, el. gestellt, FF</v>
      </c>
      <c r="M124" s="32" t="s">
        <v>65</v>
      </c>
      <c r="N124" s="33">
        <v>2</v>
      </c>
      <c r="O124" s="34">
        <v>45631</v>
      </c>
      <c r="P124" s="35" t="s">
        <v>308</v>
      </c>
      <c r="Q124" s="36"/>
      <c r="R124" s="29" t="s">
        <v>246</v>
      </c>
      <c r="S124" s="37"/>
      <c r="T124" s="37"/>
      <c r="U124" s="30">
        <f t="shared" si="18"/>
        <v>43</v>
      </c>
      <c r="V124" s="30">
        <f t="shared" si="18"/>
        <v>24</v>
      </c>
      <c r="W124" s="30" t="s">
        <v>274</v>
      </c>
      <c r="X124" s="30">
        <v>60</v>
      </c>
      <c r="Y124" s="30" t="s">
        <v>186</v>
      </c>
      <c r="Z124" s="59" t="s">
        <v>309</v>
      </c>
      <c r="AA124" s="30" t="s">
        <v>44</v>
      </c>
      <c r="AB124" s="30" t="s">
        <v>45</v>
      </c>
      <c r="AC124" s="30" t="s">
        <v>79</v>
      </c>
      <c r="AD124" s="30" t="s">
        <v>151</v>
      </c>
      <c r="AE124" s="30" t="s">
        <v>48</v>
      </c>
      <c r="AF124" s="30" t="s">
        <v>48</v>
      </c>
      <c r="AG124" s="30" t="str">
        <f t="shared" si="16"/>
        <v>R</v>
      </c>
      <c r="AH124" s="30"/>
      <c r="AI124" s="30" t="s">
        <v>49</v>
      </c>
      <c r="AJ124" s="30"/>
      <c r="AK124" s="29"/>
    </row>
    <row r="125" spans="1:37" s="38" customFormat="1">
      <c r="A125" s="29" t="s">
        <v>310</v>
      </c>
      <c r="B125" s="29" t="str">
        <f t="shared" si="22"/>
        <v>Sw 1351.0101</v>
      </c>
      <c r="C125" s="29" t="s">
        <v>35</v>
      </c>
      <c r="D125" s="29">
        <v>1</v>
      </c>
      <c r="E125" s="29">
        <v>3</v>
      </c>
      <c r="F125" s="29">
        <v>5</v>
      </c>
      <c r="G125" s="29">
        <v>1</v>
      </c>
      <c r="H125" s="29" t="s">
        <v>36</v>
      </c>
      <c r="I125" s="47" t="s">
        <v>38</v>
      </c>
      <c r="J125" s="30" t="s">
        <v>38</v>
      </c>
      <c r="K125" s="30">
        <v>1</v>
      </c>
      <c r="L125" s="32" t="str">
        <f>CONCATENATE(W125," ",X125,"-",Y125,", elektr. gestellt")</f>
        <v>EKW 54-190, elektr. gestellt</v>
      </c>
      <c r="M125" s="32" t="s">
        <v>311</v>
      </c>
      <c r="N125" s="33">
        <v>3</v>
      </c>
      <c r="O125" s="34">
        <v>43475</v>
      </c>
      <c r="P125" s="35" t="str">
        <f t="shared" ref="P125:P133" si="23">CONCATENATE("S ",R125)</f>
        <v>S 7314.36</v>
      </c>
      <c r="Q125" s="36">
        <v>1</v>
      </c>
      <c r="R125" s="29" t="s">
        <v>312</v>
      </c>
      <c r="S125" s="37"/>
      <c r="T125" s="37"/>
      <c r="U125" s="30">
        <f t="shared" si="18"/>
        <v>28</v>
      </c>
      <c r="V125" s="30">
        <f t="shared" si="18"/>
        <v>11</v>
      </c>
      <c r="W125" s="30" t="s">
        <v>313</v>
      </c>
      <c r="X125" s="30">
        <v>54</v>
      </c>
      <c r="Y125" s="30">
        <v>190</v>
      </c>
      <c r="Z125" s="30" t="s">
        <v>45</v>
      </c>
      <c r="AA125" s="30" t="s">
        <v>44</v>
      </c>
      <c r="AB125" s="30" t="s">
        <v>45</v>
      </c>
      <c r="AC125" s="30" t="s">
        <v>46</v>
      </c>
      <c r="AD125" s="30" t="s">
        <v>47</v>
      </c>
      <c r="AE125" s="30" t="s">
        <v>48</v>
      </c>
      <c r="AF125" s="30" t="s">
        <v>45</v>
      </c>
      <c r="AG125" s="30" t="str">
        <f t="shared" si="16"/>
        <v>R</v>
      </c>
      <c r="AH125" s="30" t="s">
        <v>314</v>
      </c>
      <c r="AI125" s="30" t="s">
        <v>49</v>
      </c>
      <c r="AJ125" s="30"/>
      <c r="AK125" s="29"/>
    </row>
    <row r="126" spans="1:37" s="38" customFormat="1">
      <c r="A126" s="29" t="s">
        <v>315</v>
      </c>
      <c r="B126" s="38" t="str">
        <f t="shared" si="22"/>
        <v>Sw 1351.0121</v>
      </c>
      <c r="C126" s="38" t="s">
        <v>35</v>
      </c>
      <c r="D126" s="38">
        <v>1</v>
      </c>
      <c r="E126" s="38">
        <v>3</v>
      </c>
      <c r="F126" s="38">
        <v>5</v>
      </c>
      <c r="G126" s="38">
        <v>1</v>
      </c>
      <c r="H126" s="38" t="s">
        <v>36</v>
      </c>
      <c r="I126" s="49" t="s">
        <v>38</v>
      </c>
      <c r="J126" s="44">
        <v>21</v>
      </c>
      <c r="K126" s="44">
        <v>1</v>
      </c>
      <c r="L126" s="32" t="str">
        <f>CONCATENATE(W126," ",X126,"-",Y126,", elektr. gestellt")</f>
        <v>EKW 54-190, elektr. gestellt</v>
      </c>
      <c r="M126" s="32" t="s">
        <v>316</v>
      </c>
      <c r="N126" s="33">
        <v>4</v>
      </c>
      <c r="O126" s="34">
        <v>44956</v>
      </c>
      <c r="P126" s="35" t="str">
        <f t="shared" si="23"/>
        <v>S 7314.38</v>
      </c>
      <c r="Q126" s="36">
        <v>1</v>
      </c>
      <c r="R126" s="29" t="s">
        <v>317</v>
      </c>
      <c r="S126" s="37"/>
      <c r="T126" s="37"/>
      <c r="U126" s="30">
        <f t="shared" si="18"/>
        <v>28</v>
      </c>
      <c r="V126" s="30">
        <f t="shared" si="18"/>
        <v>12</v>
      </c>
      <c r="W126" s="30" t="s">
        <v>313</v>
      </c>
      <c r="X126" s="30">
        <v>54</v>
      </c>
      <c r="Y126" s="30">
        <v>190</v>
      </c>
      <c r="Z126" s="30" t="s">
        <v>45</v>
      </c>
      <c r="AA126" s="30" t="s">
        <v>44</v>
      </c>
      <c r="AB126" s="30" t="s">
        <v>45</v>
      </c>
      <c r="AC126" s="30" t="s">
        <v>46</v>
      </c>
      <c r="AD126" s="30" t="s">
        <v>47</v>
      </c>
      <c r="AE126" s="30" t="s">
        <v>48</v>
      </c>
      <c r="AF126" s="30" t="s">
        <v>45</v>
      </c>
      <c r="AG126" s="30" t="str">
        <f t="shared" si="16"/>
        <v>R</v>
      </c>
      <c r="AH126" s="30" t="s">
        <v>318</v>
      </c>
      <c r="AI126" s="30" t="s">
        <v>49</v>
      </c>
      <c r="AJ126" s="30"/>
      <c r="AK126" s="29"/>
    </row>
    <row r="127" spans="1:37" s="38" customFormat="1">
      <c r="A127" s="38" t="s">
        <v>319</v>
      </c>
      <c r="B127" s="38" t="str">
        <f t="shared" si="22"/>
        <v>Sw 1351.0501</v>
      </c>
      <c r="C127" s="38" t="s">
        <v>35</v>
      </c>
      <c r="D127" s="38">
        <v>1</v>
      </c>
      <c r="E127" s="38">
        <v>3</v>
      </c>
      <c r="F127" s="38">
        <v>5</v>
      </c>
      <c r="G127" s="38">
        <v>1</v>
      </c>
      <c r="H127" s="38" t="s">
        <v>36</v>
      </c>
      <c r="I127" s="49" t="s">
        <v>64</v>
      </c>
      <c r="J127" s="49" t="s">
        <v>38</v>
      </c>
      <c r="K127" s="44">
        <v>1</v>
      </c>
      <c r="L127" s="42" t="str">
        <f>CONCATENATE(W127," ",X127,"-",Y127,"-",Z127,", elektr. gestellt")</f>
        <v>EKW 54-500, 860/oo-1:9, elektr. gestellt</v>
      </c>
      <c r="M127" s="42" t="s">
        <v>320</v>
      </c>
      <c r="N127" s="43">
        <v>5</v>
      </c>
      <c r="O127" s="34">
        <v>46050</v>
      </c>
      <c r="P127" s="35" t="str">
        <f t="shared" si="23"/>
        <v>S 7314.28</v>
      </c>
      <c r="Q127" s="36">
        <v>3</v>
      </c>
      <c r="R127" s="29" t="s">
        <v>321</v>
      </c>
      <c r="S127" s="37"/>
      <c r="T127" s="37"/>
      <c r="U127" s="30">
        <f t="shared" si="18"/>
        <v>40</v>
      </c>
      <c r="V127" s="30">
        <f t="shared" si="18"/>
        <v>39</v>
      </c>
      <c r="W127" s="30" t="s">
        <v>313</v>
      </c>
      <c r="X127" s="30">
        <v>54</v>
      </c>
      <c r="Y127" s="30" t="s">
        <v>322</v>
      </c>
      <c r="Z127" s="30" t="s">
        <v>271</v>
      </c>
      <c r="AA127" s="30" t="s">
        <v>44</v>
      </c>
      <c r="AB127" s="30" t="s">
        <v>45</v>
      </c>
      <c r="AC127" s="30" t="s">
        <v>46</v>
      </c>
      <c r="AD127" s="30" t="s">
        <v>47</v>
      </c>
      <c r="AE127" s="30" t="s">
        <v>48</v>
      </c>
      <c r="AF127" s="30" t="s">
        <v>48</v>
      </c>
      <c r="AG127" s="30" t="str">
        <f t="shared" si="16"/>
        <v>R</v>
      </c>
      <c r="AH127" s="30" t="s">
        <v>314</v>
      </c>
      <c r="AI127" s="30" t="s">
        <v>49</v>
      </c>
      <c r="AJ127" s="30"/>
      <c r="AK127" s="29"/>
    </row>
    <row r="128" spans="1:37" s="38" customFormat="1">
      <c r="A128" s="29" t="s">
        <v>323</v>
      </c>
      <c r="B128" s="29" t="str">
        <f t="shared" si="22"/>
        <v>Sw 1351.0502</v>
      </c>
      <c r="C128" s="29" t="s">
        <v>35</v>
      </c>
      <c r="D128" s="29">
        <v>1</v>
      </c>
      <c r="E128" s="29">
        <v>3</v>
      </c>
      <c r="F128" s="29">
        <v>5</v>
      </c>
      <c r="G128" s="29">
        <v>1</v>
      </c>
      <c r="H128" s="29" t="s">
        <v>36</v>
      </c>
      <c r="I128" s="47" t="s">
        <v>64</v>
      </c>
      <c r="J128" s="47" t="s">
        <v>51</v>
      </c>
      <c r="K128" s="30">
        <v>1</v>
      </c>
      <c r="L128" s="32" t="str">
        <f>CONCATENATE(W128," ",X128,"-",Y128,"-",Z128,", elektr. gestellt")</f>
        <v>EKW 54-500-1:9/1:12, elektr. gestellt</v>
      </c>
      <c r="M128" s="32" t="s">
        <v>320</v>
      </c>
      <c r="N128" s="33">
        <v>4</v>
      </c>
      <c r="O128" s="34">
        <v>43475</v>
      </c>
      <c r="P128" s="35" t="str">
        <f t="shared" si="23"/>
        <v>S 7314.33</v>
      </c>
      <c r="Q128" s="36">
        <v>3</v>
      </c>
      <c r="R128" s="29" t="s">
        <v>324</v>
      </c>
      <c r="S128" s="37"/>
      <c r="T128" s="37"/>
      <c r="U128" s="30">
        <f t="shared" si="18"/>
        <v>37</v>
      </c>
      <c r="V128" s="30">
        <f t="shared" si="18"/>
        <v>39</v>
      </c>
      <c r="W128" s="30" t="s">
        <v>313</v>
      </c>
      <c r="X128" s="30">
        <v>54</v>
      </c>
      <c r="Y128" s="30">
        <v>500</v>
      </c>
      <c r="Z128" s="30" t="s">
        <v>325</v>
      </c>
      <c r="AA128" s="30" t="s">
        <v>44</v>
      </c>
      <c r="AB128" s="30" t="s">
        <v>45</v>
      </c>
      <c r="AC128" s="30" t="s">
        <v>46</v>
      </c>
      <c r="AD128" s="30" t="s">
        <v>47</v>
      </c>
      <c r="AE128" s="30" t="s">
        <v>48</v>
      </c>
      <c r="AF128" s="30" t="s">
        <v>48</v>
      </c>
      <c r="AG128" s="30" t="str">
        <f t="shared" si="16"/>
        <v>R</v>
      </c>
      <c r="AH128" s="30" t="s">
        <v>314</v>
      </c>
      <c r="AI128" s="30" t="s">
        <v>49</v>
      </c>
      <c r="AJ128" s="30"/>
      <c r="AK128" s="29"/>
    </row>
    <row r="129" spans="1:37" s="39" customFormat="1">
      <c r="A129" s="29" t="s">
        <v>326</v>
      </c>
      <c r="B129" s="29" t="str">
        <f t="shared" si="22"/>
        <v>Sw 1351.0503</v>
      </c>
      <c r="C129" s="29" t="s">
        <v>35</v>
      </c>
      <c r="D129" s="29">
        <v>1</v>
      </c>
      <c r="E129" s="29">
        <v>3</v>
      </c>
      <c r="F129" s="29">
        <v>5</v>
      </c>
      <c r="G129" s="29">
        <v>1</v>
      </c>
      <c r="H129" s="29" t="s">
        <v>36</v>
      </c>
      <c r="I129" s="47" t="s">
        <v>64</v>
      </c>
      <c r="J129" s="47" t="s">
        <v>58</v>
      </c>
      <c r="K129" s="30">
        <v>1</v>
      </c>
      <c r="L129" s="32" t="str">
        <f>CONCATENATE(W129," ",X129,"-",Y129,"-",Z129,", elek.")</f>
        <v>EBKW 54-500, 860/oo-1:9/1:11,272, elek.</v>
      </c>
      <c r="M129" s="32" t="s">
        <v>320</v>
      </c>
      <c r="N129" s="33">
        <v>1</v>
      </c>
      <c r="O129" s="34">
        <v>43362</v>
      </c>
      <c r="P129" s="35" t="str">
        <f t="shared" si="23"/>
        <v>S 7314.55</v>
      </c>
      <c r="Q129" s="36">
        <v>3</v>
      </c>
      <c r="R129" s="29" t="s">
        <v>327</v>
      </c>
      <c r="S129" s="37"/>
      <c r="T129" s="37"/>
      <c r="U129" s="30">
        <f t="shared" ref="U129:V161" si="24">LEN(L129)</f>
        <v>39</v>
      </c>
      <c r="V129" s="30">
        <f t="shared" si="24"/>
        <v>39</v>
      </c>
      <c r="W129" s="30" t="s">
        <v>328</v>
      </c>
      <c r="X129" s="30">
        <v>54</v>
      </c>
      <c r="Y129" s="30" t="s">
        <v>322</v>
      </c>
      <c r="Z129" s="30" t="s">
        <v>329</v>
      </c>
      <c r="AA129" s="30" t="s">
        <v>44</v>
      </c>
      <c r="AB129" s="30" t="s">
        <v>45</v>
      </c>
      <c r="AC129" s="30" t="s">
        <v>46</v>
      </c>
      <c r="AD129" s="30" t="s">
        <v>47</v>
      </c>
      <c r="AE129" s="30" t="s">
        <v>48</v>
      </c>
      <c r="AF129" s="30" t="s">
        <v>48</v>
      </c>
      <c r="AG129" s="30" t="str">
        <f t="shared" ref="AG129:AG135" si="25">AE129</f>
        <v>R</v>
      </c>
      <c r="AH129" s="30" t="s">
        <v>314</v>
      </c>
      <c r="AI129" s="30" t="s">
        <v>49</v>
      </c>
      <c r="AJ129" s="30"/>
      <c r="AK129" s="29"/>
    </row>
    <row r="130" spans="1:37" s="39" customFormat="1">
      <c r="A130" s="29" t="s">
        <v>330</v>
      </c>
      <c r="B130" s="29" t="str">
        <f t="shared" si="22"/>
        <v>Sw 1351.0503</v>
      </c>
      <c r="C130" s="29" t="s">
        <v>35</v>
      </c>
      <c r="D130" s="29">
        <v>1</v>
      </c>
      <c r="E130" s="29">
        <v>3</v>
      </c>
      <c r="F130" s="29">
        <v>5</v>
      </c>
      <c r="G130" s="29">
        <v>1</v>
      </c>
      <c r="H130" s="29" t="s">
        <v>36</v>
      </c>
      <c r="I130" s="47" t="s">
        <v>64</v>
      </c>
      <c r="J130" s="47" t="s">
        <v>58</v>
      </c>
      <c r="K130" s="30">
        <v>1</v>
      </c>
      <c r="L130" s="32" t="str">
        <f>CONCATENATE(W130," ",X130,"-",Y130,"-",Z130,", elektr. gestellt")</f>
        <v>EKW 54-500-1:…, elektr. gestellt</v>
      </c>
      <c r="M130" s="32" t="s">
        <v>331</v>
      </c>
      <c r="N130" s="33">
        <v>1</v>
      </c>
      <c r="O130" s="34">
        <v>43991</v>
      </c>
      <c r="P130" s="35" t="str">
        <f t="shared" si="23"/>
        <v>S 7314.116</v>
      </c>
      <c r="Q130" s="61" t="s">
        <v>332</v>
      </c>
      <c r="R130" s="62" t="s">
        <v>333</v>
      </c>
      <c r="S130" s="63"/>
      <c r="T130" s="63"/>
      <c r="U130" s="30">
        <f t="shared" si="24"/>
        <v>32</v>
      </c>
      <c r="V130" s="30">
        <f t="shared" si="24"/>
        <v>25</v>
      </c>
      <c r="W130" s="30" t="s">
        <v>313</v>
      </c>
      <c r="X130" s="30">
        <v>54</v>
      </c>
      <c r="Y130" s="30">
        <v>500</v>
      </c>
      <c r="Z130" s="59" t="s">
        <v>334</v>
      </c>
      <c r="AA130" s="30" t="s">
        <v>44</v>
      </c>
      <c r="AB130" s="30" t="s">
        <v>45</v>
      </c>
      <c r="AC130" s="30" t="s">
        <v>46</v>
      </c>
      <c r="AD130" s="30" t="s">
        <v>47</v>
      </c>
      <c r="AE130" s="30" t="s">
        <v>48</v>
      </c>
      <c r="AF130" s="30" t="s">
        <v>48</v>
      </c>
      <c r="AG130" s="30" t="str">
        <f t="shared" si="25"/>
        <v>R</v>
      </c>
      <c r="AH130" s="30" t="s">
        <v>314</v>
      </c>
      <c r="AI130" s="30" t="s">
        <v>49</v>
      </c>
      <c r="AJ130" s="30"/>
      <c r="AK130" s="29"/>
    </row>
    <row r="131" spans="1:37" s="38" customFormat="1">
      <c r="A131" s="29" t="s">
        <v>335</v>
      </c>
      <c r="B131" s="29" t="str">
        <f t="shared" si="22"/>
        <v>Sw 1351.0521</v>
      </c>
      <c r="C131" s="29" t="s">
        <v>35</v>
      </c>
      <c r="D131" s="29">
        <v>1</v>
      </c>
      <c r="E131" s="29">
        <v>3</v>
      </c>
      <c r="F131" s="29">
        <v>5</v>
      </c>
      <c r="G131" s="29">
        <v>1</v>
      </c>
      <c r="H131" s="29" t="s">
        <v>36</v>
      </c>
      <c r="I131" s="47" t="s">
        <v>64</v>
      </c>
      <c r="J131" s="47">
        <v>21</v>
      </c>
      <c r="K131" s="30">
        <v>1</v>
      </c>
      <c r="L131" s="32" t="str">
        <f>CONCATENATE(W131," ",X131,"-",Y131,"-",Z131,", elektr. gestellt")</f>
        <v>EKW 54-500, 860/oo-1:9, elektr. gestellt</v>
      </c>
      <c r="M131" s="32" t="s">
        <v>336</v>
      </c>
      <c r="N131" s="33">
        <v>5</v>
      </c>
      <c r="O131" s="34">
        <v>43475</v>
      </c>
      <c r="P131" s="35" t="str">
        <f t="shared" si="23"/>
        <v>S 7314.28</v>
      </c>
      <c r="Q131" s="36">
        <v>1</v>
      </c>
      <c r="R131" s="29" t="s">
        <v>321</v>
      </c>
      <c r="S131" s="37"/>
      <c r="T131" s="37"/>
      <c r="U131" s="30">
        <f t="shared" si="24"/>
        <v>40</v>
      </c>
      <c r="V131" s="30">
        <f t="shared" si="24"/>
        <v>38</v>
      </c>
      <c r="W131" s="30" t="s">
        <v>313</v>
      </c>
      <c r="X131" s="30">
        <v>54</v>
      </c>
      <c r="Y131" s="30" t="s">
        <v>322</v>
      </c>
      <c r="Z131" s="30" t="s">
        <v>271</v>
      </c>
      <c r="AA131" s="30" t="s">
        <v>44</v>
      </c>
      <c r="AB131" s="30" t="s">
        <v>45</v>
      </c>
      <c r="AC131" s="30" t="s">
        <v>46</v>
      </c>
      <c r="AD131" s="30" t="s">
        <v>47</v>
      </c>
      <c r="AE131" s="30" t="s">
        <v>48</v>
      </c>
      <c r="AF131" s="30" t="s">
        <v>48</v>
      </c>
      <c r="AG131" s="30" t="str">
        <f t="shared" si="25"/>
        <v>R</v>
      </c>
      <c r="AH131" s="30" t="s">
        <v>318</v>
      </c>
      <c r="AI131" s="30" t="s">
        <v>49</v>
      </c>
      <c r="AJ131" s="30"/>
      <c r="AK131" s="29"/>
    </row>
    <row r="132" spans="1:37" s="38" customFormat="1">
      <c r="A132" s="29" t="s">
        <v>337</v>
      </c>
      <c r="B132" s="29" t="str">
        <f t="shared" si="22"/>
        <v>Sw 1351.0522</v>
      </c>
      <c r="C132" s="29" t="s">
        <v>35</v>
      </c>
      <c r="D132" s="29">
        <v>1</v>
      </c>
      <c r="E132" s="29">
        <v>3</v>
      </c>
      <c r="F132" s="29">
        <v>5</v>
      </c>
      <c r="G132" s="29">
        <v>1</v>
      </c>
      <c r="H132" s="29" t="s">
        <v>36</v>
      </c>
      <c r="I132" s="47" t="s">
        <v>64</v>
      </c>
      <c r="J132" s="30">
        <v>22</v>
      </c>
      <c r="K132" s="30">
        <v>1</v>
      </c>
      <c r="L132" s="32" t="str">
        <f>CONCATENATE(W132," ",X132,"-",Y132,"-",Z132,", elektr. gestellt")</f>
        <v>EKW 54-500-1:12, elektr. gestellt</v>
      </c>
      <c r="M132" s="32" t="s">
        <v>336</v>
      </c>
      <c r="N132" s="33">
        <v>6</v>
      </c>
      <c r="O132" s="34">
        <v>43480</v>
      </c>
      <c r="P132" s="35" t="str">
        <f t="shared" si="23"/>
        <v>S 7314.33</v>
      </c>
      <c r="Q132" s="36">
        <v>1</v>
      </c>
      <c r="R132" s="29" t="s">
        <v>324</v>
      </c>
      <c r="S132" s="37"/>
      <c r="T132" s="37"/>
      <c r="U132" s="30">
        <f t="shared" si="24"/>
        <v>33</v>
      </c>
      <c r="V132" s="30">
        <f t="shared" si="24"/>
        <v>38</v>
      </c>
      <c r="W132" s="30" t="s">
        <v>313</v>
      </c>
      <c r="X132" s="30">
        <v>54</v>
      </c>
      <c r="Y132" s="30">
        <v>500</v>
      </c>
      <c r="Z132" s="59" t="s">
        <v>275</v>
      </c>
      <c r="AA132" s="30" t="s">
        <v>44</v>
      </c>
      <c r="AB132" s="30" t="s">
        <v>45</v>
      </c>
      <c r="AC132" s="30" t="s">
        <v>46</v>
      </c>
      <c r="AD132" s="30" t="s">
        <v>47</v>
      </c>
      <c r="AE132" s="30" t="s">
        <v>48</v>
      </c>
      <c r="AF132" s="30" t="s">
        <v>48</v>
      </c>
      <c r="AG132" s="30" t="str">
        <f t="shared" si="25"/>
        <v>R</v>
      </c>
      <c r="AH132" s="30" t="s">
        <v>318</v>
      </c>
      <c r="AI132" s="30" t="s">
        <v>49</v>
      </c>
      <c r="AJ132" s="30"/>
      <c r="AK132" s="29"/>
    </row>
    <row r="133" spans="1:37" s="39" customFormat="1">
      <c r="A133" s="29" t="s">
        <v>338</v>
      </c>
      <c r="B133" s="29" t="str">
        <f t="shared" si="22"/>
        <v>Sw 1351.0523</v>
      </c>
      <c r="C133" s="29" t="s">
        <v>35</v>
      </c>
      <c r="D133" s="29">
        <v>1</v>
      </c>
      <c r="E133" s="29">
        <v>3</v>
      </c>
      <c r="F133" s="29">
        <v>5</v>
      </c>
      <c r="G133" s="29">
        <v>1</v>
      </c>
      <c r="H133" s="29" t="s">
        <v>36</v>
      </c>
      <c r="I133" s="47" t="s">
        <v>64</v>
      </c>
      <c r="J133" s="47">
        <v>23</v>
      </c>
      <c r="K133" s="30">
        <v>1</v>
      </c>
      <c r="L133" s="32" t="str">
        <f>CONCATENATE(W133," ",X133,"-",Y133,"-",Z133,", elek.")</f>
        <v>EBKW 54-500, 860/oo-1:9/1:11,272, elek.</v>
      </c>
      <c r="M133" s="32" t="s">
        <v>336</v>
      </c>
      <c r="N133" s="33">
        <v>2</v>
      </c>
      <c r="O133" s="34">
        <v>43774</v>
      </c>
      <c r="P133" s="35" t="str">
        <f t="shared" si="23"/>
        <v>S 7314.55</v>
      </c>
      <c r="Q133" s="36">
        <v>1</v>
      </c>
      <c r="R133" s="29" t="s">
        <v>327</v>
      </c>
      <c r="S133" s="37"/>
      <c r="T133" s="37"/>
      <c r="U133" s="30">
        <f t="shared" si="24"/>
        <v>39</v>
      </c>
      <c r="V133" s="30">
        <f t="shared" si="24"/>
        <v>38</v>
      </c>
      <c r="W133" s="30" t="s">
        <v>328</v>
      </c>
      <c r="X133" s="30">
        <v>54</v>
      </c>
      <c r="Y133" s="30" t="s">
        <v>322</v>
      </c>
      <c r="Z133" s="30" t="s">
        <v>329</v>
      </c>
      <c r="AA133" s="30" t="s">
        <v>44</v>
      </c>
      <c r="AB133" s="30" t="s">
        <v>45</v>
      </c>
      <c r="AC133" s="30" t="s">
        <v>46</v>
      </c>
      <c r="AD133" s="30" t="s">
        <v>47</v>
      </c>
      <c r="AE133" s="30" t="s">
        <v>48</v>
      </c>
      <c r="AF133" s="30" t="s">
        <v>48</v>
      </c>
      <c r="AG133" s="30" t="str">
        <f t="shared" si="25"/>
        <v>R</v>
      </c>
      <c r="AH133" s="30" t="s">
        <v>318</v>
      </c>
      <c r="AI133" s="30" t="s">
        <v>49</v>
      </c>
      <c r="AJ133" s="30"/>
      <c r="AK133" s="29"/>
    </row>
    <row r="134" spans="1:37" s="39" customFormat="1">
      <c r="A134" s="29" t="s">
        <v>339</v>
      </c>
      <c r="B134" s="29" t="str">
        <f t="shared" si="22"/>
        <v>Sw 1351.0524</v>
      </c>
      <c r="C134" s="29" t="s">
        <v>35</v>
      </c>
      <c r="D134" s="29">
        <v>1</v>
      </c>
      <c r="E134" s="29">
        <v>3</v>
      </c>
      <c r="F134" s="29">
        <v>5</v>
      </c>
      <c r="G134" s="29">
        <v>1</v>
      </c>
      <c r="H134" s="29" t="s">
        <v>36</v>
      </c>
      <c r="I134" s="47" t="s">
        <v>64</v>
      </c>
      <c r="J134" s="30">
        <v>24</v>
      </c>
      <c r="K134" s="30"/>
      <c r="L134" s="32" t="str">
        <f>CONCATENATE(W134," ",X134,"-",Y134,"-",Z134,", elek.")</f>
        <v>EBKW 54-500, 860/249,763-1:9, elek.</v>
      </c>
      <c r="M134" s="32" t="s">
        <v>336</v>
      </c>
      <c r="N134" s="33">
        <v>1</v>
      </c>
      <c r="O134" s="34">
        <v>43759</v>
      </c>
      <c r="P134" s="35" t="s">
        <v>45</v>
      </c>
      <c r="Q134" s="36" t="s">
        <v>45</v>
      </c>
      <c r="R134" s="29" t="s">
        <v>45</v>
      </c>
      <c r="S134" s="37"/>
      <c r="T134" s="37"/>
      <c r="U134" s="30">
        <f t="shared" si="24"/>
        <v>35</v>
      </c>
      <c r="V134" s="30">
        <f t="shared" si="24"/>
        <v>38</v>
      </c>
      <c r="W134" s="30" t="s">
        <v>328</v>
      </c>
      <c r="X134" s="30">
        <v>54</v>
      </c>
      <c r="Y134" s="30" t="s">
        <v>340</v>
      </c>
      <c r="Z134" s="30" t="s">
        <v>271</v>
      </c>
      <c r="AA134" s="30" t="s">
        <v>44</v>
      </c>
      <c r="AB134" s="30" t="s">
        <v>45</v>
      </c>
      <c r="AC134" s="30" t="s">
        <v>46</v>
      </c>
      <c r="AD134" s="30" t="s">
        <v>47</v>
      </c>
      <c r="AE134" s="30" t="s">
        <v>48</v>
      </c>
      <c r="AF134" s="30" t="s">
        <v>48</v>
      </c>
      <c r="AG134" s="30" t="str">
        <f t="shared" si="25"/>
        <v>R</v>
      </c>
      <c r="AH134" s="30" t="s">
        <v>318</v>
      </c>
      <c r="AI134" s="30" t="s">
        <v>49</v>
      </c>
      <c r="AJ134" s="30"/>
      <c r="AK134" s="29"/>
    </row>
    <row r="135" spans="1:37" s="39" customFormat="1">
      <c r="A135" s="29" t="s">
        <v>341</v>
      </c>
      <c r="B135" s="29" t="str">
        <f t="shared" si="22"/>
        <v>Sw 1351.0524</v>
      </c>
      <c r="C135" s="29" t="s">
        <v>35</v>
      </c>
      <c r="D135" s="29">
        <v>1</v>
      </c>
      <c r="E135" s="29">
        <v>3</v>
      </c>
      <c r="F135" s="29">
        <v>5</v>
      </c>
      <c r="G135" s="29">
        <v>1</v>
      </c>
      <c r="H135" s="29" t="s">
        <v>36</v>
      </c>
      <c r="I135" s="47" t="s">
        <v>64</v>
      </c>
      <c r="J135" s="30">
        <v>24</v>
      </c>
      <c r="K135" s="30"/>
      <c r="L135" s="32" t="str">
        <f>CONCATENATE(W135," ",X135,"-",Y135,"-",Z135,", el. gest. Sonderkonstr.")</f>
        <v>EBKW 54-500-1:9, el. gest. Sonderkonstr.</v>
      </c>
      <c r="M135" s="32" t="s">
        <v>342</v>
      </c>
      <c r="N135" s="33">
        <v>1</v>
      </c>
      <c r="O135" s="34">
        <v>44035</v>
      </c>
      <c r="P135" s="35" t="s">
        <v>343</v>
      </c>
      <c r="Q135" s="36">
        <v>1</v>
      </c>
      <c r="R135" s="29"/>
      <c r="S135" s="37"/>
      <c r="T135" s="37"/>
      <c r="U135" s="30">
        <f t="shared" si="24"/>
        <v>40</v>
      </c>
      <c r="V135" s="30">
        <f t="shared" si="24"/>
        <v>37</v>
      </c>
      <c r="W135" s="30" t="s">
        <v>328</v>
      </c>
      <c r="X135" s="30">
        <v>54</v>
      </c>
      <c r="Y135" s="30">
        <v>500</v>
      </c>
      <c r="Z135" s="30" t="s">
        <v>271</v>
      </c>
      <c r="AA135" s="30" t="s">
        <v>44</v>
      </c>
      <c r="AB135" s="30" t="s">
        <v>45</v>
      </c>
      <c r="AC135" s="30" t="s">
        <v>46</v>
      </c>
      <c r="AD135" s="30" t="s">
        <v>47</v>
      </c>
      <c r="AE135" s="30" t="s">
        <v>48</v>
      </c>
      <c r="AF135" s="30" t="s">
        <v>48</v>
      </c>
      <c r="AG135" s="30" t="str">
        <f t="shared" si="25"/>
        <v>R</v>
      </c>
      <c r="AH135" s="30" t="s">
        <v>318</v>
      </c>
      <c r="AI135" s="30" t="s">
        <v>49</v>
      </c>
      <c r="AJ135" s="30"/>
      <c r="AK135" s="29"/>
    </row>
    <row r="136" spans="1:37" s="39" customFormat="1">
      <c r="A136" s="29" t="s">
        <v>344</v>
      </c>
      <c r="B136" s="29" t="str">
        <f t="shared" si="22"/>
        <v>Sw 1351.0580</v>
      </c>
      <c r="C136" s="29" t="s">
        <v>35</v>
      </c>
      <c r="D136" s="29">
        <v>1</v>
      </c>
      <c r="E136" s="29">
        <v>3</v>
      </c>
      <c r="F136" s="29">
        <v>5</v>
      </c>
      <c r="G136" s="29">
        <v>1</v>
      </c>
      <c r="H136" s="29" t="s">
        <v>36</v>
      </c>
      <c r="I136" s="47" t="s">
        <v>64</v>
      </c>
      <c r="J136" s="47">
        <v>80</v>
      </c>
      <c r="K136" s="30">
        <v>1</v>
      </c>
      <c r="L136" s="32" t="s">
        <v>345</v>
      </c>
      <c r="M136" s="32" t="s">
        <v>346</v>
      </c>
      <c r="N136" s="33">
        <v>2</v>
      </c>
      <c r="O136" s="34">
        <v>43655</v>
      </c>
      <c r="P136" s="35" t="s">
        <v>45</v>
      </c>
      <c r="Q136" s="36"/>
      <c r="R136" s="29"/>
      <c r="S136" s="37"/>
      <c r="T136" s="37"/>
      <c r="U136" s="30">
        <f t="shared" si="24"/>
        <v>39</v>
      </c>
      <c r="V136" s="30">
        <f t="shared" si="24"/>
        <v>22</v>
      </c>
      <c r="W136" s="30" t="s">
        <v>313</v>
      </c>
      <c r="X136" s="30">
        <v>54</v>
      </c>
      <c r="Y136" s="30">
        <v>500</v>
      </c>
      <c r="Z136" s="30" t="s">
        <v>45</v>
      </c>
      <c r="AA136" s="30" t="s">
        <v>44</v>
      </c>
      <c r="AB136" s="30" t="s">
        <v>347</v>
      </c>
      <c r="AC136" s="30" t="s">
        <v>79</v>
      </c>
      <c r="AD136" s="30" t="s">
        <v>47</v>
      </c>
      <c r="AE136" s="30" t="s">
        <v>48</v>
      </c>
      <c r="AF136" s="30" t="s">
        <v>115</v>
      </c>
      <c r="AG136" s="30" t="s">
        <v>45</v>
      </c>
      <c r="AH136" s="30" t="s">
        <v>318</v>
      </c>
      <c r="AI136" s="30" t="s">
        <v>45</v>
      </c>
      <c r="AJ136" s="30"/>
      <c r="AK136" s="29"/>
    </row>
    <row r="137" spans="1:37" s="39" customFormat="1">
      <c r="A137" s="29" t="s">
        <v>348</v>
      </c>
      <c r="B137" s="29" t="str">
        <f t="shared" si="22"/>
        <v>Sw 1351.0581</v>
      </c>
      <c r="C137" s="29" t="s">
        <v>35</v>
      </c>
      <c r="D137" s="29">
        <v>1</v>
      </c>
      <c r="E137" s="29">
        <v>3</v>
      </c>
      <c r="F137" s="29">
        <v>5</v>
      </c>
      <c r="G137" s="29">
        <v>1</v>
      </c>
      <c r="H137" s="29" t="s">
        <v>36</v>
      </c>
      <c r="I137" s="47" t="s">
        <v>64</v>
      </c>
      <c r="J137" s="47">
        <v>81</v>
      </c>
      <c r="K137" s="30">
        <v>1</v>
      </c>
      <c r="L137" s="32" t="s">
        <v>345</v>
      </c>
      <c r="M137" s="32" t="s">
        <v>349</v>
      </c>
      <c r="N137" s="33">
        <v>2</v>
      </c>
      <c r="O137" s="34">
        <v>43641</v>
      </c>
      <c r="P137" s="35" t="s">
        <v>45</v>
      </c>
      <c r="Q137" s="36"/>
      <c r="R137" s="29"/>
      <c r="S137" s="37"/>
      <c r="T137" s="37"/>
      <c r="U137" s="30">
        <f t="shared" si="24"/>
        <v>39</v>
      </c>
      <c r="V137" s="30">
        <f t="shared" si="24"/>
        <v>11</v>
      </c>
      <c r="W137" s="30" t="s">
        <v>313</v>
      </c>
      <c r="X137" s="30">
        <v>54</v>
      </c>
      <c r="Y137" s="30">
        <v>500</v>
      </c>
      <c r="Z137" s="30"/>
      <c r="AA137" s="30" t="s">
        <v>44</v>
      </c>
      <c r="AB137" s="30" t="s">
        <v>347</v>
      </c>
      <c r="AC137" s="30"/>
      <c r="AD137" s="30" t="s">
        <v>47</v>
      </c>
      <c r="AE137" s="30"/>
      <c r="AF137" s="30"/>
      <c r="AG137" s="30"/>
      <c r="AH137" s="30"/>
      <c r="AI137" s="30"/>
      <c r="AJ137" s="30"/>
      <c r="AK137" s="29"/>
    </row>
    <row r="138" spans="1:37" s="39" customFormat="1">
      <c r="A138" s="29" t="s">
        <v>350</v>
      </c>
      <c r="B138" s="29" t="str">
        <f t="shared" si="22"/>
        <v>Sw 1351.0582</v>
      </c>
      <c r="C138" s="29" t="s">
        <v>35</v>
      </c>
      <c r="D138" s="29">
        <v>1</v>
      </c>
      <c r="E138" s="29">
        <v>3</v>
      </c>
      <c r="F138" s="29">
        <v>5</v>
      </c>
      <c r="G138" s="29">
        <v>1</v>
      </c>
      <c r="H138" s="29" t="s">
        <v>36</v>
      </c>
      <c r="I138" s="47" t="s">
        <v>64</v>
      </c>
      <c r="J138" s="47">
        <v>82</v>
      </c>
      <c r="K138" s="30">
        <v>1</v>
      </c>
      <c r="L138" s="32" t="s">
        <v>345</v>
      </c>
      <c r="M138" s="32" t="s">
        <v>351</v>
      </c>
      <c r="N138" s="33">
        <v>3</v>
      </c>
      <c r="O138" s="34">
        <v>43641</v>
      </c>
      <c r="P138" s="35" t="s">
        <v>45</v>
      </c>
      <c r="Q138" s="36"/>
      <c r="R138" s="29"/>
      <c r="S138" s="37"/>
      <c r="T138" s="37"/>
      <c r="U138" s="30">
        <f t="shared" si="24"/>
        <v>39</v>
      </c>
      <c r="V138" s="30">
        <f t="shared" si="24"/>
        <v>12</v>
      </c>
      <c r="W138" s="30" t="s">
        <v>313</v>
      </c>
      <c r="X138" s="30">
        <v>54</v>
      </c>
      <c r="Y138" s="30">
        <v>500</v>
      </c>
      <c r="Z138" s="30"/>
      <c r="AA138" s="30" t="s">
        <v>44</v>
      </c>
      <c r="AB138" s="30" t="s">
        <v>347</v>
      </c>
      <c r="AC138" s="30"/>
      <c r="AD138" s="30" t="s">
        <v>47</v>
      </c>
      <c r="AE138" s="30"/>
      <c r="AF138" s="30"/>
      <c r="AG138" s="30"/>
      <c r="AH138" s="30"/>
      <c r="AI138" s="30"/>
      <c r="AJ138" s="30"/>
      <c r="AK138" s="29"/>
    </row>
    <row r="139" spans="1:37" s="39" customFormat="1">
      <c r="A139" s="29" t="s">
        <v>352</v>
      </c>
      <c r="B139" s="29" t="str">
        <f t="shared" si="22"/>
        <v>Sw 1351.0583</v>
      </c>
      <c r="C139" s="29" t="s">
        <v>35</v>
      </c>
      <c r="D139" s="29">
        <v>1</v>
      </c>
      <c r="E139" s="29">
        <v>3</v>
      </c>
      <c r="F139" s="29">
        <v>5</v>
      </c>
      <c r="G139" s="29">
        <v>1</v>
      </c>
      <c r="H139" s="29" t="s">
        <v>36</v>
      </c>
      <c r="I139" s="47" t="s">
        <v>64</v>
      </c>
      <c r="J139" s="47">
        <v>83</v>
      </c>
      <c r="K139" s="30">
        <v>1</v>
      </c>
      <c r="L139" s="32" t="s">
        <v>345</v>
      </c>
      <c r="M139" s="32" t="s">
        <v>353</v>
      </c>
      <c r="N139" s="33">
        <v>1</v>
      </c>
      <c r="O139" s="34">
        <v>43649</v>
      </c>
      <c r="P139" s="35" t="s">
        <v>354</v>
      </c>
      <c r="Q139" s="36"/>
      <c r="R139" s="29"/>
      <c r="S139" s="37"/>
      <c r="T139" s="37"/>
      <c r="U139" s="30">
        <f t="shared" si="24"/>
        <v>39</v>
      </c>
      <c r="V139" s="30">
        <f t="shared" si="24"/>
        <v>17</v>
      </c>
      <c r="W139" s="30" t="s">
        <v>313</v>
      </c>
      <c r="X139" s="30">
        <v>54</v>
      </c>
      <c r="Y139" s="30">
        <v>500</v>
      </c>
      <c r="Z139" s="30" t="s">
        <v>325</v>
      </c>
      <c r="AA139" s="30" t="s">
        <v>44</v>
      </c>
      <c r="AB139" s="30" t="s">
        <v>347</v>
      </c>
      <c r="AC139" s="30" t="s">
        <v>82</v>
      </c>
      <c r="AD139" s="30" t="s">
        <v>47</v>
      </c>
      <c r="AE139" s="30"/>
      <c r="AF139" s="30"/>
      <c r="AG139" s="30"/>
      <c r="AH139" s="30" t="s">
        <v>318</v>
      </c>
      <c r="AI139" s="30" t="s">
        <v>49</v>
      </c>
      <c r="AJ139" s="30"/>
      <c r="AK139" s="29"/>
    </row>
    <row r="140" spans="1:37" s="39" customFormat="1">
      <c r="A140" s="29" t="s">
        <v>355</v>
      </c>
      <c r="B140" s="29" t="str">
        <f t="shared" si="22"/>
        <v>Sw 1351.0584</v>
      </c>
      <c r="C140" s="29" t="s">
        <v>35</v>
      </c>
      <c r="D140" s="29">
        <v>1</v>
      </c>
      <c r="E140" s="29">
        <v>3</v>
      </c>
      <c r="F140" s="29">
        <v>5</v>
      </c>
      <c r="G140" s="29">
        <v>1</v>
      </c>
      <c r="H140" s="29" t="s">
        <v>36</v>
      </c>
      <c r="I140" s="47" t="s">
        <v>64</v>
      </c>
      <c r="J140" s="47">
        <v>84</v>
      </c>
      <c r="K140" s="30"/>
      <c r="L140" s="32" t="s">
        <v>345</v>
      </c>
      <c r="M140" s="32" t="s">
        <v>356</v>
      </c>
      <c r="N140" s="33">
        <v>1</v>
      </c>
      <c r="O140" s="34">
        <v>43846</v>
      </c>
      <c r="P140" s="35"/>
      <c r="Q140" s="36"/>
      <c r="R140" s="29"/>
      <c r="S140" s="37"/>
      <c r="T140" s="37"/>
      <c r="U140" s="30">
        <f t="shared" si="24"/>
        <v>39</v>
      </c>
      <c r="V140" s="30">
        <f t="shared" si="24"/>
        <v>15</v>
      </c>
      <c r="W140" s="30" t="s">
        <v>313</v>
      </c>
      <c r="X140" s="30">
        <v>54</v>
      </c>
      <c r="Y140" s="30">
        <v>500</v>
      </c>
      <c r="Z140" s="59" t="s">
        <v>271</v>
      </c>
      <c r="AA140" s="30" t="s">
        <v>44</v>
      </c>
      <c r="AB140" s="30" t="s">
        <v>347</v>
      </c>
      <c r="AC140" s="30" t="s">
        <v>79</v>
      </c>
      <c r="AD140" s="30" t="s">
        <v>47</v>
      </c>
      <c r="AE140" s="30" t="s">
        <v>48</v>
      </c>
      <c r="AF140" s="30" t="s">
        <v>48</v>
      </c>
      <c r="AG140" s="30"/>
      <c r="AH140" s="30" t="s">
        <v>318</v>
      </c>
      <c r="AI140" s="30" t="s">
        <v>49</v>
      </c>
      <c r="AJ140" s="30"/>
      <c r="AK140" s="29"/>
    </row>
    <row r="141" spans="1:37" s="39" customFormat="1">
      <c r="A141" s="29" t="s">
        <v>357</v>
      </c>
      <c r="B141" s="29" t="str">
        <f t="shared" si="22"/>
        <v>Sw 1351.0585</v>
      </c>
      <c r="C141" s="29" t="s">
        <v>35</v>
      </c>
      <c r="D141" s="29">
        <v>1</v>
      </c>
      <c r="E141" s="29">
        <v>3</v>
      </c>
      <c r="F141" s="29">
        <v>5</v>
      </c>
      <c r="G141" s="29">
        <v>1</v>
      </c>
      <c r="H141" s="29" t="s">
        <v>36</v>
      </c>
      <c r="I141" s="47" t="s">
        <v>64</v>
      </c>
      <c r="J141" s="47">
        <v>85</v>
      </c>
      <c r="K141" s="30"/>
      <c r="L141" s="32" t="s">
        <v>358</v>
      </c>
      <c r="M141" s="32" t="s">
        <v>359</v>
      </c>
      <c r="N141" s="33">
        <v>1</v>
      </c>
      <c r="O141" s="34">
        <v>44046</v>
      </c>
      <c r="P141" s="35"/>
      <c r="Q141" s="36"/>
      <c r="R141" s="29"/>
      <c r="S141" s="37"/>
      <c r="T141" s="37"/>
      <c r="U141" s="30">
        <f t="shared" si="24"/>
        <v>40</v>
      </c>
      <c r="V141" s="30">
        <f t="shared" si="24"/>
        <v>13</v>
      </c>
      <c r="W141" s="30" t="s">
        <v>313</v>
      </c>
      <c r="X141" s="30">
        <v>54</v>
      </c>
      <c r="Y141" s="30">
        <v>500</v>
      </c>
      <c r="Z141" s="59" t="s">
        <v>271</v>
      </c>
      <c r="AA141" s="30" t="s">
        <v>44</v>
      </c>
      <c r="AB141" s="30" t="s">
        <v>347</v>
      </c>
      <c r="AC141" s="30" t="s">
        <v>79</v>
      </c>
      <c r="AD141" s="30" t="s">
        <v>47</v>
      </c>
      <c r="AE141" s="30" t="s">
        <v>48</v>
      </c>
      <c r="AF141" s="30" t="s">
        <v>48</v>
      </c>
      <c r="AG141" s="30"/>
      <c r="AH141" s="30" t="s">
        <v>318</v>
      </c>
      <c r="AI141" s="30" t="s">
        <v>49</v>
      </c>
      <c r="AJ141" s="30"/>
      <c r="AK141" s="29"/>
    </row>
    <row r="142" spans="1:37" s="39" customFormat="1">
      <c r="A142" s="29" t="s">
        <v>360</v>
      </c>
      <c r="B142" s="29" t="str">
        <f t="shared" si="22"/>
        <v>Sw 1351.0586</v>
      </c>
      <c r="C142" s="29" t="s">
        <v>35</v>
      </c>
      <c r="D142" s="29">
        <v>1</v>
      </c>
      <c r="E142" s="29">
        <v>3</v>
      </c>
      <c r="F142" s="29">
        <v>5</v>
      </c>
      <c r="G142" s="29">
        <v>1</v>
      </c>
      <c r="H142" s="29" t="s">
        <v>36</v>
      </c>
      <c r="I142" s="47" t="s">
        <v>64</v>
      </c>
      <c r="J142" s="47">
        <v>86</v>
      </c>
      <c r="K142" s="30"/>
      <c r="L142" s="32" t="s">
        <v>358</v>
      </c>
      <c r="M142" s="32" t="s">
        <v>361</v>
      </c>
      <c r="N142" s="33">
        <v>1</v>
      </c>
      <c r="O142" s="34">
        <v>44063</v>
      </c>
      <c r="P142" s="35"/>
      <c r="Q142" s="36"/>
      <c r="R142" s="29"/>
      <c r="S142" s="37"/>
      <c r="T142" s="37"/>
      <c r="U142" s="30">
        <f t="shared" si="24"/>
        <v>40</v>
      </c>
      <c r="V142" s="30">
        <f t="shared" si="24"/>
        <v>17</v>
      </c>
      <c r="W142" s="30" t="s">
        <v>328</v>
      </c>
      <c r="X142" s="30">
        <v>54</v>
      </c>
      <c r="Y142" s="30">
        <v>500.86</v>
      </c>
      <c r="Z142" s="59" t="s">
        <v>271</v>
      </c>
      <c r="AA142" s="30" t="s">
        <v>44</v>
      </c>
      <c r="AB142" s="30" t="s">
        <v>347</v>
      </c>
      <c r="AC142" s="30" t="s">
        <v>79</v>
      </c>
      <c r="AD142" s="30" t="s">
        <v>47</v>
      </c>
      <c r="AE142" s="30" t="s">
        <v>48</v>
      </c>
      <c r="AF142" s="30" t="s">
        <v>48</v>
      </c>
      <c r="AG142" s="30"/>
      <c r="AH142" s="30" t="s">
        <v>318</v>
      </c>
      <c r="AI142" s="30" t="s">
        <v>49</v>
      </c>
      <c r="AJ142" s="30"/>
      <c r="AK142" s="29"/>
    </row>
    <row r="143" spans="1:37" s="39" customFormat="1">
      <c r="A143" s="29" t="s">
        <v>362</v>
      </c>
      <c r="B143" s="29" t="str">
        <f t="shared" si="22"/>
        <v>Sw 1351.0584</v>
      </c>
      <c r="C143" s="29" t="s">
        <v>35</v>
      </c>
      <c r="D143" s="29">
        <v>1</v>
      </c>
      <c r="E143" s="29">
        <v>3</v>
      </c>
      <c r="F143" s="29">
        <v>5</v>
      </c>
      <c r="G143" s="29">
        <v>1</v>
      </c>
      <c r="H143" s="29" t="s">
        <v>36</v>
      </c>
      <c r="I143" s="47" t="s">
        <v>64</v>
      </c>
      <c r="J143" s="47">
        <v>84</v>
      </c>
      <c r="K143" s="30"/>
      <c r="L143" s="32" t="s">
        <v>345</v>
      </c>
      <c r="M143" s="32" t="s">
        <v>363</v>
      </c>
      <c r="N143" s="33">
        <v>1</v>
      </c>
      <c r="O143" s="34">
        <v>44166</v>
      </c>
      <c r="P143" s="35"/>
      <c r="Q143" s="36"/>
      <c r="R143" s="29"/>
      <c r="S143" s="37"/>
      <c r="T143" s="37"/>
      <c r="U143" s="30">
        <f t="shared" si="24"/>
        <v>39</v>
      </c>
      <c r="V143" s="30">
        <f t="shared" si="24"/>
        <v>20</v>
      </c>
      <c r="W143" s="30" t="s">
        <v>313</v>
      </c>
      <c r="X143" s="30">
        <v>54</v>
      </c>
      <c r="Y143" s="30">
        <v>500</v>
      </c>
      <c r="Z143" s="59" t="s">
        <v>271</v>
      </c>
      <c r="AA143" s="30" t="s">
        <v>44</v>
      </c>
      <c r="AB143" s="30" t="s">
        <v>347</v>
      </c>
      <c r="AC143" s="30" t="s">
        <v>79</v>
      </c>
      <c r="AD143" s="30" t="s">
        <v>47</v>
      </c>
      <c r="AE143" s="30" t="s">
        <v>48</v>
      </c>
      <c r="AF143" s="30" t="s">
        <v>48</v>
      </c>
      <c r="AG143" s="30"/>
      <c r="AH143" s="30" t="s">
        <v>318</v>
      </c>
      <c r="AI143" s="30" t="s">
        <v>49</v>
      </c>
      <c r="AJ143" s="30"/>
      <c r="AK143" s="29"/>
    </row>
    <row r="144" spans="1:37" s="39" customFormat="1">
      <c r="A144" s="29" t="s">
        <v>364</v>
      </c>
      <c r="B144" s="29" t="str">
        <f t="shared" si="22"/>
        <v>Sw 1351.0584</v>
      </c>
      <c r="C144" s="29" t="s">
        <v>35</v>
      </c>
      <c r="D144" s="29">
        <v>1</v>
      </c>
      <c r="E144" s="29">
        <v>3</v>
      </c>
      <c r="F144" s="29">
        <v>5</v>
      </c>
      <c r="G144" s="29">
        <v>1</v>
      </c>
      <c r="H144" s="29" t="s">
        <v>36</v>
      </c>
      <c r="I144" s="47" t="s">
        <v>64</v>
      </c>
      <c r="J144" s="47">
        <v>84</v>
      </c>
      <c r="K144" s="30"/>
      <c r="L144" s="32" t="s">
        <v>345</v>
      </c>
      <c r="M144" s="32" t="s">
        <v>365</v>
      </c>
      <c r="N144" s="33">
        <v>1</v>
      </c>
      <c r="O144" s="34">
        <v>44175</v>
      </c>
      <c r="P144" s="35"/>
      <c r="Q144" s="36"/>
      <c r="R144" s="29"/>
      <c r="S144" s="37"/>
      <c r="T144" s="37"/>
      <c r="U144" s="30">
        <f t="shared" si="24"/>
        <v>39</v>
      </c>
      <c r="V144" s="30">
        <f t="shared" si="24"/>
        <v>20</v>
      </c>
      <c r="W144" s="30" t="s">
        <v>313</v>
      </c>
      <c r="X144" s="30">
        <v>54</v>
      </c>
      <c r="Y144" s="30">
        <v>500</v>
      </c>
      <c r="Z144" s="59" t="s">
        <v>271</v>
      </c>
      <c r="AA144" s="30" t="s">
        <v>44</v>
      </c>
      <c r="AB144" s="30" t="s">
        <v>347</v>
      </c>
      <c r="AC144" s="30" t="s">
        <v>79</v>
      </c>
      <c r="AD144" s="30" t="s">
        <v>47</v>
      </c>
      <c r="AE144" s="30" t="s">
        <v>48</v>
      </c>
      <c r="AF144" s="30" t="s">
        <v>48</v>
      </c>
      <c r="AG144" s="30"/>
      <c r="AH144" s="30" t="s">
        <v>318</v>
      </c>
      <c r="AI144" s="30" t="s">
        <v>49</v>
      </c>
      <c r="AJ144" s="30"/>
      <c r="AK144" s="29"/>
    </row>
    <row r="145" spans="1:37" s="39" customFormat="1">
      <c r="A145" s="29" t="s">
        <v>366</v>
      </c>
      <c r="B145" s="29" t="str">
        <f t="shared" si="22"/>
        <v>Sw 1351.0584</v>
      </c>
      <c r="C145" s="29" t="s">
        <v>35</v>
      </c>
      <c r="D145" s="29">
        <v>1</v>
      </c>
      <c r="E145" s="29">
        <v>3</v>
      </c>
      <c r="F145" s="29">
        <v>5</v>
      </c>
      <c r="G145" s="29">
        <v>1</v>
      </c>
      <c r="H145" s="29" t="s">
        <v>36</v>
      </c>
      <c r="I145" s="47" t="s">
        <v>64</v>
      </c>
      <c r="J145" s="47">
        <v>84</v>
      </c>
      <c r="K145" s="30"/>
      <c r="L145" s="32" t="s">
        <v>345</v>
      </c>
      <c r="M145" s="32" t="s">
        <v>367</v>
      </c>
      <c r="N145" s="33">
        <v>1</v>
      </c>
      <c r="O145" s="34">
        <v>44321</v>
      </c>
      <c r="P145" s="35"/>
      <c r="Q145" s="36"/>
      <c r="R145" s="29"/>
      <c r="S145" s="37"/>
      <c r="T145" s="37"/>
      <c r="U145" s="30">
        <f t="shared" si="24"/>
        <v>39</v>
      </c>
      <c r="V145" s="30">
        <f t="shared" si="24"/>
        <v>20</v>
      </c>
      <c r="W145" s="30" t="s">
        <v>313</v>
      </c>
      <c r="X145" s="30">
        <v>54</v>
      </c>
      <c r="Y145" s="30">
        <v>500</v>
      </c>
      <c r="Z145" s="59" t="s">
        <v>271</v>
      </c>
      <c r="AA145" s="30" t="s">
        <v>44</v>
      </c>
      <c r="AB145" s="30" t="s">
        <v>347</v>
      </c>
      <c r="AC145" s="30" t="s">
        <v>79</v>
      </c>
      <c r="AD145" s="30" t="s">
        <v>47</v>
      </c>
      <c r="AE145" s="30" t="s">
        <v>48</v>
      </c>
      <c r="AF145" s="30" t="s">
        <v>48</v>
      </c>
      <c r="AG145" s="30"/>
      <c r="AH145" s="30" t="s">
        <v>318</v>
      </c>
      <c r="AI145" s="30" t="s">
        <v>49</v>
      </c>
      <c r="AJ145" s="30"/>
      <c r="AK145" s="29"/>
    </row>
    <row r="146" spans="1:37" s="39" customFormat="1">
      <c r="A146" s="29" t="s">
        <v>368</v>
      </c>
      <c r="B146" s="29" t="str">
        <f t="shared" si="22"/>
        <v>Sw 1351.0584</v>
      </c>
      <c r="C146" s="29" t="s">
        <v>35</v>
      </c>
      <c r="D146" s="29">
        <v>1</v>
      </c>
      <c r="E146" s="29">
        <v>3</v>
      </c>
      <c r="F146" s="29">
        <v>5</v>
      </c>
      <c r="G146" s="29">
        <v>1</v>
      </c>
      <c r="H146" s="29" t="s">
        <v>36</v>
      </c>
      <c r="I146" s="47" t="s">
        <v>64</v>
      </c>
      <c r="J146" s="47">
        <v>84</v>
      </c>
      <c r="K146" s="30"/>
      <c r="L146" s="32" t="s">
        <v>345</v>
      </c>
      <c r="M146" s="32" t="s">
        <v>369</v>
      </c>
      <c r="N146" s="33">
        <v>1</v>
      </c>
      <c r="O146" s="34">
        <v>44201</v>
      </c>
      <c r="P146" s="35"/>
      <c r="Q146" s="36"/>
      <c r="R146" s="29"/>
      <c r="S146" s="37"/>
      <c r="T146" s="37"/>
      <c r="U146" s="30">
        <f t="shared" si="24"/>
        <v>39</v>
      </c>
      <c r="V146" s="30">
        <f t="shared" si="24"/>
        <v>20</v>
      </c>
      <c r="W146" s="30" t="s">
        <v>313</v>
      </c>
      <c r="X146" s="30">
        <v>54</v>
      </c>
      <c r="Y146" s="30">
        <v>500</v>
      </c>
      <c r="Z146" s="59" t="s">
        <v>271</v>
      </c>
      <c r="AA146" s="30" t="s">
        <v>44</v>
      </c>
      <c r="AB146" s="30" t="s">
        <v>347</v>
      </c>
      <c r="AC146" s="30" t="s">
        <v>79</v>
      </c>
      <c r="AD146" s="30" t="s">
        <v>47</v>
      </c>
      <c r="AE146" s="30" t="s">
        <v>48</v>
      </c>
      <c r="AF146" s="30" t="s">
        <v>48</v>
      </c>
      <c r="AG146" s="30"/>
      <c r="AH146" s="30" t="s">
        <v>318</v>
      </c>
      <c r="AI146" s="30" t="s">
        <v>49</v>
      </c>
      <c r="AJ146" s="30"/>
      <c r="AK146" s="29"/>
    </row>
    <row r="147" spans="1:37" s="39" customFormat="1">
      <c r="A147" s="29" t="s">
        <v>370</v>
      </c>
      <c r="B147" s="38" t="str">
        <f t="shared" si="22"/>
        <v>Sw 1351.0591</v>
      </c>
      <c r="C147" s="38" t="s">
        <v>35</v>
      </c>
      <c r="D147" s="38">
        <v>1</v>
      </c>
      <c r="E147" s="38">
        <v>3</v>
      </c>
      <c r="F147" s="38">
        <v>5</v>
      </c>
      <c r="G147" s="38">
        <v>1</v>
      </c>
      <c r="H147" s="38" t="s">
        <v>36</v>
      </c>
      <c r="I147" s="49" t="s">
        <v>64</v>
      </c>
      <c r="J147" s="49">
        <v>91</v>
      </c>
      <c r="K147" s="44">
        <v>1</v>
      </c>
      <c r="L147" s="32" t="str">
        <f>CONCATENATE(W147," ",X147,"-",Y147,"-",Z147,",Sonderkonstr.")</f>
        <v>EBKW 54-500, 860/oo-1:9,Sonderkonstr.</v>
      </c>
      <c r="M147" s="32" t="s">
        <v>371</v>
      </c>
      <c r="N147" s="33">
        <v>2</v>
      </c>
      <c r="O147" s="34">
        <v>44644</v>
      </c>
      <c r="P147" s="35"/>
      <c r="Q147" s="36"/>
      <c r="R147" s="29"/>
      <c r="S147" s="37"/>
      <c r="T147" s="37"/>
      <c r="U147" s="30">
        <f t="shared" si="24"/>
        <v>37</v>
      </c>
      <c r="V147" s="30">
        <f t="shared" si="24"/>
        <v>18</v>
      </c>
      <c r="W147" s="30" t="s">
        <v>328</v>
      </c>
      <c r="X147" s="30">
        <v>54</v>
      </c>
      <c r="Y147" s="30" t="s">
        <v>322</v>
      </c>
      <c r="Z147" s="59" t="s">
        <v>271</v>
      </c>
      <c r="AA147" s="30" t="s">
        <v>44</v>
      </c>
      <c r="AB147" s="30" t="s">
        <v>45</v>
      </c>
      <c r="AC147" s="30" t="s">
        <v>46</v>
      </c>
      <c r="AD147" s="30" t="s">
        <v>47</v>
      </c>
      <c r="AE147" s="30" t="s">
        <v>48</v>
      </c>
      <c r="AF147" s="30" t="s">
        <v>48</v>
      </c>
      <c r="AG147" s="30" t="str">
        <f t="shared" ref="AG147:AG152" si="26">AE147</f>
        <v>R</v>
      </c>
      <c r="AH147" s="30" t="s">
        <v>318</v>
      </c>
      <c r="AI147" s="30" t="s">
        <v>49</v>
      </c>
      <c r="AJ147" s="30"/>
      <c r="AK147" s="29"/>
    </row>
    <row r="148" spans="1:37" s="39" customFormat="1">
      <c r="A148" s="29" t="s">
        <v>372</v>
      </c>
      <c r="B148" s="29" t="str">
        <f t="shared" si="22"/>
        <v>Sw 1351.0591</v>
      </c>
      <c r="C148" s="29" t="s">
        <v>35</v>
      </c>
      <c r="D148" s="29">
        <v>1</v>
      </c>
      <c r="E148" s="29">
        <v>3</v>
      </c>
      <c r="F148" s="29">
        <v>5</v>
      </c>
      <c r="G148" s="29">
        <v>1</v>
      </c>
      <c r="H148" s="29" t="s">
        <v>36</v>
      </c>
      <c r="I148" s="47" t="s">
        <v>64</v>
      </c>
      <c r="J148" s="47">
        <v>91</v>
      </c>
      <c r="K148" s="30">
        <v>1</v>
      </c>
      <c r="L148" s="32" t="s">
        <v>345</v>
      </c>
      <c r="M148" s="32" t="s">
        <v>373</v>
      </c>
      <c r="N148" s="33">
        <v>1</v>
      </c>
      <c r="O148" s="34">
        <v>44949</v>
      </c>
      <c r="P148" s="35"/>
      <c r="Q148" s="36"/>
      <c r="R148" s="29"/>
      <c r="S148" s="37"/>
      <c r="T148" s="37"/>
      <c r="U148" s="30">
        <f t="shared" si="24"/>
        <v>39</v>
      </c>
      <c r="V148" s="30">
        <f t="shared" si="24"/>
        <v>15</v>
      </c>
      <c r="W148" s="30" t="s">
        <v>313</v>
      </c>
      <c r="X148" s="30">
        <v>54</v>
      </c>
      <c r="Y148" s="30">
        <v>500</v>
      </c>
      <c r="Z148" s="59" t="s">
        <v>271</v>
      </c>
      <c r="AA148" s="30" t="s">
        <v>44</v>
      </c>
      <c r="AB148" s="30" t="s">
        <v>45</v>
      </c>
      <c r="AC148" s="30" t="s">
        <v>46</v>
      </c>
      <c r="AD148" s="30" t="s">
        <v>47</v>
      </c>
      <c r="AE148" s="30" t="s">
        <v>48</v>
      </c>
      <c r="AF148" s="30" t="s">
        <v>48</v>
      </c>
      <c r="AG148" s="30" t="str">
        <f t="shared" si="26"/>
        <v>R</v>
      </c>
      <c r="AH148" s="30" t="s">
        <v>318</v>
      </c>
      <c r="AI148" s="30" t="s">
        <v>49</v>
      </c>
      <c r="AJ148" s="30"/>
      <c r="AK148" s="29"/>
    </row>
    <row r="149" spans="1:37" s="39" customFormat="1">
      <c r="A149" s="29" t="s">
        <v>374</v>
      </c>
      <c r="B149" s="38" t="str">
        <f t="shared" si="22"/>
        <v>Sw 1351.0591</v>
      </c>
      <c r="C149" s="38" t="s">
        <v>35</v>
      </c>
      <c r="D149" s="38">
        <v>1</v>
      </c>
      <c r="E149" s="38">
        <v>3</v>
      </c>
      <c r="F149" s="38">
        <v>5</v>
      </c>
      <c r="G149" s="38">
        <v>1</v>
      </c>
      <c r="H149" s="38" t="s">
        <v>36</v>
      </c>
      <c r="I149" s="49" t="s">
        <v>64</v>
      </c>
      <c r="J149" s="49">
        <v>91</v>
      </c>
      <c r="K149" s="44">
        <v>1</v>
      </c>
      <c r="L149" s="32" t="s">
        <v>345</v>
      </c>
      <c r="M149" s="32" t="s">
        <v>375</v>
      </c>
      <c r="N149" s="33">
        <v>1</v>
      </c>
      <c r="O149" s="34">
        <v>45225</v>
      </c>
      <c r="P149" s="35"/>
      <c r="Q149" s="36"/>
      <c r="R149" s="29"/>
      <c r="S149" s="37"/>
      <c r="T149" s="37"/>
      <c r="U149" s="30">
        <f t="shared" si="24"/>
        <v>39</v>
      </c>
      <c r="V149" s="30">
        <f t="shared" si="24"/>
        <v>23</v>
      </c>
      <c r="W149" s="30" t="s">
        <v>313</v>
      </c>
      <c r="X149" s="30">
        <v>54</v>
      </c>
      <c r="Y149" s="30">
        <v>500</v>
      </c>
      <c r="Z149" s="59" t="s">
        <v>275</v>
      </c>
      <c r="AA149" s="30" t="s">
        <v>44</v>
      </c>
      <c r="AB149" s="30" t="s">
        <v>45</v>
      </c>
      <c r="AC149" s="30" t="s">
        <v>46</v>
      </c>
      <c r="AD149" s="30" t="s">
        <v>47</v>
      </c>
      <c r="AE149" s="30" t="s">
        <v>48</v>
      </c>
      <c r="AF149" s="30" t="s">
        <v>48</v>
      </c>
      <c r="AG149" s="30" t="str">
        <f t="shared" si="26"/>
        <v>R</v>
      </c>
      <c r="AH149" s="30" t="s">
        <v>318</v>
      </c>
      <c r="AI149" s="30" t="s">
        <v>49</v>
      </c>
      <c r="AJ149" s="30"/>
      <c r="AK149" s="29"/>
    </row>
    <row r="150" spans="1:37" s="39" customFormat="1">
      <c r="A150" s="29" t="s">
        <v>376</v>
      </c>
      <c r="B150" s="38" t="str">
        <f t="shared" si="22"/>
        <v>Sw 1351.0591</v>
      </c>
      <c r="C150" s="38" t="s">
        <v>35</v>
      </c>
      <c r="D150" s="38">
        <v>1</v>
      </c>
      <c r="E150" s="38">
        <v>3</v>
      </c>
      <c r="F150" s="38">
        <v>5</v>
      </c>
      <c r="G150" s="38">
        <v>1</v>
      </c>
      <c r="H150" s="38" t="s">
        <v>36</v>
      </c>
      <c r="I150" s="49" t="s">
        <v>64</v>
      </c>
      <c r="J150" s="49">
        <v>91</v>
      </c>
      <c r="K150" s="44">
        <v>1</v>
      </c>
      <c r="L150" s="32" t="s">
        <v>345</v>
      </c>
      <c r="M150" s="32" t="s">
        <v>377</v>
      </c>
      <c r="N150" s="33">
        <v>2</v>
      </c>
      <c r="O150" s="34">
        <v>45313</v>
      </c>
      <c r="P150" s="35"/>
      <c r="Q150" s="36"/>
      <c r="R150" s="29"/>
      <c r="S150" s="37"/>
      <c r="T150" s="37"/>
      <c r="U150" s="30">
        <f t="shared" si="24"/>
        <v>39</v>
      </c>
      <c r="V150" s="30">
        <f t="shared" si="24"/>
        <v>20</v>
      </c>
      <c r="W150" s="30" t="s">
        <v>313</v>
      </c>
      <c r="X150" s="30">
        <v>54</v>
      </c>
      <c r="Y150" s="30">
        <v>500</v>
      </c>
      <c r="Z150" s="59" t="s">
        <v>275</v>
      </c>
      <c r="AA150" s="30" t="s">
        <v>44</v>
      </c>
      <c r="AB150" s="30" t="s">
        <v>45</v>
      </c>
      <c r="AC150" s="30" t="s">
        <v>46</v>
      </c>
      <c r="AD150" s="30" t="s">
        <v>47</v>
      </c>
      <c r="AE150" s="30" t="s">
        <v>48</v>
      </c>
      <c r="AF150" s="30" t="s">
        <v>48</v>
      </c>
      <c r="AG150" s="30" t="str">
        <f t="shared" si="26"/>
        <v>R</v>
      </c>
      <c r="AH150" s="30" t="s">
        <v>318</v>
      </c>
      <c r="AI150" s="30" t="s">
        <v>49</v>
      </c>
      <c r="AJ150" s="30"/>
      <c r="AK150" s="29"/>
    </row>
    <row r="151" spans="1:37" s="39" customFormat="1">
      <c r="A151" s="29" t="s">
        <v>378</v>
      </c>
      <c r="B151" s="38" t="str">
        <f t="shared" si="22"/>
        <v>Sw 1351.0591</v>
      </c>
      <c r="C151" s="38" t="s">
        <v>35</v>
      </c>
      <c r="D151" s="38">
        <v>1</v>
      </c>
      <c r="E151" s="38">
        <v>3</v>
      </c>
      <c r="F151" s="38">
        <v>5</v>
      </c>
      <c r="G151" s="38">
        <v>1</v>
      </c>
      <c r="H151" s="38" t="s">
        <v>36</v>
      </c>
      <c r="I151" s="49" t="s">
        <v>64</v>
      </c>
      <c r="J151" s="49">
        <v>91</v>
      </c>
      <c r="K151" s="44">
        <v>1</v>
      </c>
      <c r="L151" s="32" t="s">
        <v>345</v>
      </c>
      <c r="M151" s="32" t="s">
        <v>379</v>
      </c>
      <c r="N151" s="33">
        <v>1</v>
      </c>
      <c r="O151" s="34">
        <v>45476</v>
      </c>
      <c r="P151" s="35"/>
      <c r="Q151" s="36"/>
      <c r="R151" s="29"/>
      <c r="S151" s="37"/>
      <c r="T151" s="37"/>
      <c r="U151" s="30">
        <f t="shared" si="24"/>
        <v>39</v>
      </c>
      <c r="V151" s="30">
        <f t="shared" si="24"/>
        <v>14</v>
      </c>
      <c r="W151" s="30" t="s">
        <v>313</v>
      </c>
      <c r="X151" s="30">
        <v>54</v>
      </c>
      <c r="Y151" s="30">
        <v>500</v>
      </c>
      <c r="Z151" s="59" t="s">
        <v>271</v>
      </c>
      <c r="AA151" s="30" t="s">
        <v>44</v>
      </c>
      <c r="AB151" s="30" t="s">
        <v>45</v>
      </c>
      <c r="AC151" s="30" t="s">
        <v>46</v>
      </c>
      <c r="AD151" s="30" t="s">
        <v>47</v>
      </c>
      <c r="AE151" s="30" t="s">
        <v>48</v>
      </c>
      <c r="AF151" s="30" t="s">
        <v>48</v>
      </c>
      <c r="AG151" s="30" t="str">
        <f t="shared" si="26"/>
        <v>R</v>
      </c>
      <c r="AH151" s="30" t="s">
        <v>318</v>
      </c>
      <c r="AI151" s="30" t="s">
        <v>49</v>
      </c>
      <c r="AJ151" s="30"/>
      <c r="AK151" s="29"/>
    </row>
    <row r="152" spans="1:37" s="39" customFormat="1">
      <c r="A152" s="38" t="s">
        <v>380</v>
      </c>
      <c r="B152" s="39" t="str">
        <f t="shared" si="22"/>
        <v>Sw 1351.0591</v>
      </c>
      <c r="C152" s="39" t="s">
        <v>35</v>
      </c>
      <c r="D152" s="39">
        <v>1</v>
      </c>
      <c r="E152" s="39">
        <v>3</v>
      </c>
      <c r="F152" s="39">
        <v>5</v>
      </c>
      <c r="G152" s="39">
        <v>1</v>
      </c>
      <c r="H152" s="39" t="s">
        <v>36</v>
      </c>
      <c r="I152" s="48" t="s">
        <v>64</v>
      </c>
      <c r="J152" s="48">
        <v>91</v>
      </c>
      <c r="K152" s="40">
        <v>1</v>
      </c>
      <c r="L152" s="42" t="s">
        <v>345</v>
      </c>
      <c r="M152" s="42" t="s">
        <v>381</v>
      </c>
      <c r="N152" s="43">
        <v>2</v>
      </c>
      <c r="O152" s="34">
        <v>46085</v>
      </c>
      <c r="P152" s="35"/>
      <c r="Q152" s="36"/>
      <c r="R152" s="29"/>
      <c r="S152" s="37"/>
      <c r="T152" s="37"/>
      <c r="U152" s="30">
        <f t="shared" si="24"/>
        <v>39</v>
      </c>
      <c r="V152" s="30">
        <f t="shared" si="24"/>
        <v>18</v>
      </c>
      <c r="W152" s="30" t="s">
        <v>313</v>
      </c>
      <c r="X152" s="30">
        <v>54</v>
      </c>
      <c r="Y152" s="30">
        <v>500</v>
      </c>
      <c r="Z152" s="59" t="s">
        <v>271</v>
      </c>
      <c r="AA152" s="30" t="s">
        <v>44</v>
      </c>
      <c r="AB152" s="30" t="s">
        <v>45</v>
      </c>
      <c r="AC152" s="30" t="s">
        <v>46</v>
      </c>
      <c r="AD152" s="30" t="s">
        <v>47</v>
      </c>
      <c r="AE152" s="30" t="s">
        <v>48</v>
      </c>
      <c r="AF152" s="30" t="s">
        <v>48</v>
      </c>
      <c r="AG152" s="30" t="str">
        <f t="shared" si="26"/>
        <v>R</v>
      </c>
      <c r="AH152" s="30" t="s">
        <v>318</v>
      </c>
      <c r="AI152" s="30" t="s">
        <v>49</v>
      </c>
      <c r="AJ152" s="30"/>
      <c r="AK152" s="29"/>
    </row>
    <row r="153" spans="1:37" s="29" customFormat="1">
      <c r="A153" s="29" t="s">
        <v>382</v>
      </c>
      <c r="B153" s="38" t="str">
        <f t="shared" si="22"/>
        <v>Sw 1351.0584</v>
      </c>
      <c r="C153" s="38" t="s">
        <v>35</v>
      </c>
      <c r="D153" s="38">
        <v>1</v>
      </c>
      <c r="E153" s="38">
        <v>3</v>
      </c>
      <c r="F153" s="38">
        <v>5</v>
      </c>
      <c r="G153" s="38">
        <v>1</v>
      </c>
      <c r="H153" s="38" t="s">
        <v>36</v>
      </c>
      <c r="I153" s="49" t="s">
        <v>64</v>
      </c>
      <c r="J153" s="49">
        <v>84</v>
      </c>
      <c r="K153" s="44"/>
      <c r="L153" s="32" t="s">
        <v>383</v>
      </c>
      <c r="M153" s="32" t="s">
        <v>230</v>
      </c>
      <c r="N153" s="33">
        <v>2</v>
      </c>
      <c r="O153" s="34">
        <v>44788</v>
      </c>
      <c r="P153" s="35"/>
      <c r="Q153" s="36"/>
      <c r="S153" s="37"/>
      <c r="T153" s="37"/>
      <c r="U153" s="30">
        <f t="shared" si="24"/>
        <v>44</v>
      </c>
      <c r="V153" s="30">
        <f t="shared" si="24"/>
        <v>24</v>
      </c>
      <c r="W153" s="30" t="s">
        <v>313</v>
      </c>
      <c r="X153" s="30">
        <v>54</v>
      </c>
      <c r="Y153" s="30">
        <v>500</v>
      </c>
      <c r="Z153" s="59" t="s">
        <v>271</v>
      </c>
      <c r="AA153" s="30" t="s">
        <v>44</v>
      </c>
      <c r="AB153" s="30" t="s">
        <v>347</v>
      </c>
      <c r="AC153" s="30" t="s">
        <v>79</v>
      </c>
      <c r="AD153" s="30" t="s">
        <v>47</v>
      </c>
      <c r="AE153" s="30" t="s">
        <v>48</v>
      </c>
      <c r="AF153" s="30" t="s">
        <v>48</v>
      </c>
      <c r="AG153" s="30"/>
      <c r="AH153" s="30" t="s">
        <v>318</v>
      </c>
      <c r="AI153" s="30" t="s">
        <v>49</v>
      </c>
      <c r="AJ153" s="30"/>
    </row>
    <row r="154" spans="1:37" s="29" customFormat="1">
      <c r="A154" s="29" t="s">
        <v>384</v>
      </c>
      <c r="B154" s="38" t="str">
        <f t="shared" si="22"/>
        <v>Sw 1351.0584</v>
      </c>
      <c r="C154" s="38" t="s">
        <v>35</v>
      </c>
      <c r="D154" s="38">
        <v>1</v>
      </c>
      <c r="E154" s="38">
        <v>3</v>
      </c>
      <c r="F154" s="38">
        <v>5</v>
      </c>
      <c r="G154" s="38">
        <v>1</v>
      </c>
      <c r="H154" s="38" t="s">
        <v>36</v>
      </c>
      <c r="I154" s="49" t="s">
        <v>64</v>
      </c>
      <c r="J154" s="49">
        <v>84</v>
      </c>
      <c r="K154" s="44"/>
      <c r="L154" s="32" t="s">
        <v>385</v>
      </c>
      <c r="M154" s="32" t="s">
        <v>237</v>
      </c>
      <c r="N154" s="33">
        <v>1</v>
      </c>
      <c r="O154" s="34">
        <v>44523</v>
      </c>
      <c r="P154" s="35"/>
      <c r="Q154" s="36"/>
      <c r="S154" s="37"/>
      <c r="T154" s="37"/>
      <c r="U154" s="30">
        <f t="shared" si="24"/>
        <v>45</v>
      </c>
      <c r="V154" s="30">
        <f t="shared" si="24"/>
        <v>11</v>
      </c>
      <c r="W154" s="30" t="s">
        <v>313</v>
      </c>
      <c r="X154" s="30">
        <v>54</v>
      </c>
      <c r="Y154" s="30">
        <v>500</v>
      </c>
      <c r="Z154" s="59" t="s">
        <v>271</v>
      </c>
      <c r="AA154" s="30" t="s">
        <v>44</v>
      </c>
      <c r="AB154" s="30" t="s">
        <v>347</v>
      </c>
      <c r="AC154" s="30" t="s">
        <v>79</v>
      </c>
      <c r="AD154" s="30" t="s">
        <v>47</v>
      </c>
      <c r="AE154" s="30" t="s">
        <v>48</v>
      </c>
      <c r="AF154" s="30" t="s">
        <v>48</v>
      </c>
      <c r="AG154" s="30"/>
      <c r="AH154" s="30" t="s">
        <v>318</v>
      </c>
      <c r="AI154" s="30" t="s">
        <v>49</v>
      </c>
      <c r="AJ154" s="30"/>
    </row>
    <row r="155" spans="1:37" s="29" customFormat="1">
      <c r="A155" s="29" t="s">
        <v>386</v>
      </c>
      <c r="B155" s="38" t="str">
        <f t="shared" si="22"/>
        <v>Sw 1351.0584</v>
      </c>
      <c r="C155" s="38" t="s">
        <v>35</v>
      </c>
      <c r="D155" s="38">
        <v>1</v>
      </c>
      <c r="E155" s="38">
        <v>3</v>
      </c>
      <c r="F155" s="38">
        <v>5</v>
      </c>
      <c r="G155" s="38">
        <v>1</v>
      </c>
      <c r="H155" s="38" t="s">
        <v>36</v>
      </c>
      <c r="I155" s="49" t="s">
        <v>64</v>
      </c>
      <c r="J155" s="49">
        <v>84</v>
      </c>
      <c r="K155" s="44"/>
      <c r="L155" s="32" t="s">
        <v>387</v>
      </c>
      <c r="M155" s="32" t="s">
        <v>388</v>
      </c>
      <c r="N155" s="33">
        <v>1</v>
      </c>
      <c r="O155" s="34">
        <v>45117</v>
      </c>
      <c r="P155" s="35"/>
      <c r="Q155" s="36"/>
      <c r="S155" s="37"/>
      <c r="T155" s="37"/>
      <c r="U155" s="30">
        <f t="shared" si="24"/>
        <v>40</v>
      </c>
      <c r="V155" s="30">
        <f t="shared" si="24"/>
        <v>17</v>
      </c>
      <c r="W155" s="30" t="s">
        <v>389</v>
      </c>
      <c r="X155" s="30">
        <v>49</v>
      </c>
      <c r="Y155" s="30">
        <v>500</v>
      </c>
      <c r="Z155" s="59" t="s">
        <v>271</v>
      </c>
      <c r="AA155" s="30" t="s">
        <v>44</v>
      </c>
      <c r="AB155" s="30" t="s">
        <v>347</v>
      </c>
      <c r="AC155" s="30" t="s">
        <v>79</v>
      </c>
      <c r="AD155" s="30" t="s">
        <v>47</v>
      </c>
      <c r="AE155" s="30" t="s">
        <v>48</v>
      </c>
      <c r="AF155" s="30" t="s">
        <v>48</v>
      </c>
      <c r="AG155" s="30"/>
      <c r="AH155" s="30" t="s">
        <v>318</v>
      </c>
      <c r="AI155" s="30" t="s">
        <v>49</v>
      </c>
      <c r="AJ155" s="30"/>
    </row>
    <row r="156" spans="1:37" s="29" customFormat="1">
      <c r="A156" s="29" t="s">
        <v>390</v>
      </c>
      <c r="B156" s="38" t="str">
        <f t="shared" si="22"/>
        <v>Sw 1351.0584</v>
      </c>
      <c r="C156" s="38" t="s">
        <v>35</v>
      </c>
      <c r="D156" s="38">
        <v>1</v>
      </c>
      <c r="E156" s="38">
        <v>3</v>
      </c>
      <c r="F156" s="38">
        <v>5</v>
      </c>
      <c r="G156" s="38">
        <v>1</v>
      </c>
      <c r="H156" s="38" t="s">
        <v>36</v>
      </c>
      <c r="I156" s="49" t="s">
        <v>64</v>
      </c>
      <c r="J156" s="49">
        <v>84</v>
      </c>
      <c r="K156" s="44"/>
      <c r="L156" s="32" t="s">
        <v>387</v>
      </c>
      <c r="M156" s="32" t="s">
        <v>391</v>
      </c>
      <c r="N156" s="33">
        <v>1</v>
      </c>
      <c r="O156" s="34">
        <v>45117</v>
      </c>
      <c r="P156" s="35"/>
      <c r="Q156" s="36"/>
      <c r="S156" s="37"/>
      <c r="T156" s="37"/>
      <c r="U156" s="30">
        <f t="shared" si="24"/>
        <v>40</v>
      </c>
      <c r="V156" s="30">
        <f t="shared" si="24"/>
        <v>17</v>
      </c>
      <c r="W156" s="30" t="s">
        <v>389</v>
      </c>
      <c r="X156" s="30">
        <v>49</v>
      </c>
      <c r="Y156" s="30">
        <v>500</v>
      </c>
      <c r="Z156" s="59" t="s">
        <v>271</v>
      </c>
      <c r="AA156" s="30" t="s">
        <v>44</v>
      </c>
      <c r="AB156" s="30" t="s">
        <v>347</v>
      </c>
      <c r="AC156" s="30" t="s">
        <v>79</v>
      </c>
      <c r="AD156" s="30" t="s">
        <v>47</v>
      </c>
      <c r="AE156" s="30" t="s">
        <v>48</v>
      </c>
      <c r="AF156" s="30" t="s">
        <v>48</v>
      </c>
      <c r="AG156" s="30"/>
      <c r="AH156" s="30" t="s">
        <v>318</v>
      </c>
      <c r="AI156" s="30" t="s">
        <v>49</v>
      </c>
      <c r="AJ156" s="30"/>
    </row>
    <row r="157" spans="1:37" s="38" customFormat="1">
      <c r="A157" s="29" t="s">
        <v>392</v>
      </c>
      <c r="B157" s="29" t="str">
        <f t="shared" si="22"/>
        <v>Sw 1451.0101</v>
      </c>
      <c r="C157" s="29" t="s">
        <v>35</v>
      </c>
      <c r="D157" s="29">
        <v>1</v>
      </c>
      <c r="E157" s="29">
        <v>4</v>
      </c>
      <c r="F157" s="29">
        <v>5</v>
      </c>
      <c r="G157" s="29">
        <v>1</v>
      </c>
      <c r="H157" s="29" t="s">
        <v>36</v>
      </c>
      <c r="I157" s="47" t="s">
        <v>38</v>
      </c>
      <c r="J157" s="47" t="s">
        <v>38</v>
      </c>
      <c r="K157" s="30">
        <v>1</v>
      </c>
      <c r="L157" s="32" t="str">
        <f t="shared" ref="L157:L165" si="27">CONCATENATE(W157," ",X157,"-",Y157,"-",Z157,", elektr. gestellt")</f>
        <v>DKW 54-190-1:9, elektr. gestellt</v>
      </c>
      <c r="M157" s="32" t="s">
        <v>311</v>
      </c>
      <c r="N157" s="33">
        <v>1</v>
      </c>
      <c r="O157" s="34">
        <v>43971</v>
      </c>
      <c r="P157" s="35"/>
      <c r="Q157" s="36"/>
      <c r="R157" s="29"/>
      <c r="S157" s="37"/>
      <c r="T157" s="37"/>
      <c r="U157" s="30">
        <f t="shared" si="24"/>
        <v>32</v>
      </c>
      <c r="V157" s="30">
        <f t="shared" si="24"/>
        <v>11</v>
      </c>
      <c r="W157" s="30" t="s">
        <v>389</v>
      </c>
      <c r="X157" s="30">
        <v>54</v>
      </c>
      <c r="Y157" s="30">
        <v>190</v>
      </c>
      <c r="Z157" s="59" t="s">
        <v>271</v>
      </c>
      <c r="AA157" s="30" t="s">
        <v>44</v>
      </c>
      <c r="AB157" s="30" t="s">
        <v>45</v>
      </c>
      <c r="AC157" s="30" t="s">
        <v>46</v>
      </c>
      <c r="AD157" s="30" t="s">
        <v>47</v>
      </c>
      <c r="AE157" s="30" t="s">
        <v>48</v>
      </c>
      <c r="AF157" s="30" t="s">
        <v>45</v>
      </c>
      <c r="AG157" s="30" t="str">
        <f t="shared" ref="AG157:AG178" si="28">AE157</f>
        <v>R</v>
      </c>
      <c r="AH157" s="30" t="s">
        <v>314</v>
      </c>
      <c r="AI157" s="30" t="s">
        <v>49</v>
      </c>
      <c r="AJ157" s="30"/>
      <c r="AK157" s="29"/>
    </row>
    <row r="158" spans="1:37" s="38" customFormat="1">
      <c r="A158" s="29" t="s">
        <v>393</v>
      </c>
      <c r="B158" s="29" t="str">
        <f t="shared" si="22"/>
        <v>Sw 1451.0121</v>
      </c>
      <c r="C158" s="29" t="s">
        <v>35</v>
      </c>
      <c r="D158" s="29">
        <v>1</v>
      </c>
      <c r="E158" s="29">
        <v>4</v>
      </c>
      <c r="F158" s="29">
        <v>5</v>
      </c>
      <c r="G158" s="29">
        <v>1</v>
      </c>
      <c r="H158" s="29" t="s">
        <v>36</v>
      </c>
      <c r="I158" s="47" t="s">
        <v>38</v>
      </c>
      <c r="J158" s="30">
        <v>21</v>
      </c>
      <c r="K158" s="30">
        <v>1</v>
      </c>
      <c r="L158" s="32" t="str">
        <f t="shared" si="27"/>
        <v>DKW 54-190--, elektr. gestellt</v>
      </c>
      <c r="M158" s="32" t="s">
        <v>394</v>
      </c>
      <c r="N158" s="33">
        <v>4</v>
      </c>
      <c r="O158" s="34">
        <v>43480</v>
      </c>
      <c r="P158" s="35" t="str">
        <f t="shared" ref="P158:P171" si="29">CONCATENATE("S ",R158)</f>
        <v>S 7314.34</v>
      </c>
      <c r="Q158" s="36">
        <v>1</v>
      </c>
      <c r="R158" s="29" t="s">
        <v>395</v>
      </c>
      <c r="S158" s="37"/>
      <c r="T158" s="37"/>
      <c r="U158" s="30">
        <f t="shared" si="24"/>
        <v>30</v>
      </c>
      <c r="V158" s="30">
        <f t="shared" si="24"/>
        <v>32</v>
      </c>
      <c r="W158" s="30" t="s">
        <v>389</v>
      </c>
      <c r="X158" s="30">
        <v>54</v>
      </c>
      <c r="Y158" s="30">
        <v>190</v>
      </c>
      <c r="Z158" s="30" t="s">
        <v>45</v>
      </c>
      <c r="AA158" s="30" t="s">
        <v>44</v>
      </c>
      <c r="AB158" s="30" t="s">
        <v>45</v>
      </c>
      <c r="AC158" s="30" t="s">
        <v>46</v>
      </c>
      <c r="AD158" s="30" t="s">
        <v>47</v>
      </c>
      <c r="AE158" s="30" t="s">
        <v>48</v>
      </c>
      <c r="AF158" s="30" t="s">
        <v>45</v>
      </c>
      <c r="AG158" s="30" t="str">
        <f t="shared" si="28"/>
        <v>R</v>
      </c>
      <c r="AH158" s="30" t="s">
        <v>318</v>
      </c>
      <c r="AI158" s="30" t="s">
        <v>49</v>
      </c>
      <c r="AJ158" s="30"/>
      <c r="AK158" s="29"/>
    </row>
    <row r="159" spans="1:37" s="29" customFormat="1">
      <c r="A159" s="29" t="s">
        <v>396</v>
      </c>
      <c r="B159" s="38" t="str">
        <f t="shared" si="22"/>
        <v>Sw 1451.0121</v>
      </c>
      <c r="C159" s="38" t="s">
        <v>35</v>
      </c>
      <c r="D159" s="38">
        <v>1</v>
      </c>
      <c r="E159" s="38">
        <v>4</v>
      </c>
      <c r="F159" s="38">
        <v>5</v>
      </c>
      <c r="G159" s="38">
        <v>1</v>
      </c>
      <c r="H159" s="38" t="s">
        <v>36</v>
      </c>
      <c r="I159" s="49" t="s">
        <v>38</v>
      </c>
      <c r="J159" s="44">
        <v>21</v>
      </c>
      <c r="K159" s="44">
        <v>1</v>
      </c>
      <c r="L159" s="32" t="str">
        <f t="shared" si="27"/>
        <v>DKW 54-190--, elektr. gestellt</v>
      </c>
      <c r="M159" s="32" t="s">
        <v>397</v>
      </c>
      <c r="N159" s="33">
        <v>1</v>
      </c>
      <c r="O159" s="34">
        <v>45701</v>
      </c>
      <c r="P159" s="35" t="str">
        <f>CONCATENATE("S ",R159)</f>
        <v>S 7314.126</v>
      </c>
      <c r="Q159" s="36">
        <v>1</v>
      </c>
      <c r="R159" s="62" t="s">
        <v>398</v>
      </c>
      <c r="S159" s="37"/>
      <c r="T159" s="37" t="s">
        <v>174</v>
      </c>
      <c r="U159" s="30">
        <f t="shared" si="24"/>
        <v>30</v>
      </c>
      <c r="V159" s="30">
        <f t="shared" si="24"/>
        <v>27</v>
      </c>
      <c r="W159" s="30" t="s">
        <v>389</v>
      </c>
      <c r="X159" s="30">
        <v>54</v>
      </c>
      <c r="Y159" s="30">
        <v>190</v>
      </c>
      <c r="Z159" s="30" t="s">
        <v>45</v>
      </c>
      <c r="AA159" s="30" t="s">
        <v>44</v>
      </c>
      <c r="AB159" s="30" t="s">
        <v>45</v>
      </c>
      <c r="AC159" s="30" t="s">
        <v>46</v>
      </c>
      <c r="AD159" s="30" t="s">
        <v>47</v>
      </c>
      <c r="AE159" s="30" t="s">
        <v>48</v>
      </c>
      <c r="AF159" s="30" t="s">
        <v>45</v>
      </c>
      <c r="AG159" s="30" t="str">
        <f t="shared" si="28"/>
        <v>R</v>
      </c>
      <c r="AH159" s="30" t="s">
        <v>318</v>
      </c>
      <c r="AI159" s="30" t="s">
        <v>49</v>
      </c>
      <c r="AJ159" s="30"/>
    </row>
    <row r="160" spans="1:37" s="38" customFormat="1">
      <c r="A160" s="29" t="s">
        <v>399</v>
      </c>
      <c r="B160" s="29" t="str">
        <f t="shared" si="22"/>
        <v>Sw 1451.0501</v>
      </c>
      <c r="C160" s="29" t="s">
        <v>35</v>
      </c>
      <c r="D160" s="29">
        <v>1</v>
      </c>
      <c r="E160" s="29">
        <v>4</v>
      </c>
      <c r="F160" s="29">
        <v>5</v>
      </c>
      <c r="G160" s="29">
        <v>1</v>
      </c>
      <c r="H160" s="29" t="s">
        <v>36</v>
      </c>
      <c r="I160" s="47" t="s">
        <v>64</v>
      </c>
      <c r="J160" s="47" t="s">
        <v>38</v>
      </c>
      <c r="K160" s="30">
        <v>1</v>
      </c>
      <c r="L160" s="32" t="str">
        <f t="shared" si="27"/>
        <v>DKW 54-500-1:9, elektr. gestellt</v>
      </c>
      <c r="M160" s="32" t="s">
        <v>400</v>
      </c>
      <c r="N160" s="33">
        <v>4</v>
      </c>
      <c r="O160" s="34">
        <v>43480</v>
      </c>
      <c r="P160" s="35" t="str">
        <f t="shared" si="29"/>
        <v>S 7314.29</v>
      </c>
      <c r="Q160" s="36">
        <v>5</v>
      </c>
      <c r="R160" s="29" t="s">
        <v>401</v>
      </c>
      <c r="S160" s="37"/>
      <c r="T160" s="37"/>
      <c r="U160" s="30">
        <f t="shared" si="24"/>
        <v>32</v>
      </c>
      <c r="V160" s="30">
        <f t="shared" si="24"/>
        <v>26</v>
      </c>
      <c r="W160" s="30" t="s">
        <v>389</v>
      </c>
      <c r="X160" s="30">
        <v>54</v>
      </c>
      <c r="Y160" s="30">
        <v>500</v>
      </c>
      <c r="Z160" s="30" t="s">
        <v>271</v>
      </c>
      <c r="AA160" s="30" t="s">
        <v>44</v>
      </c>
      <c r="AB160" s="30" t="s">
        <v>45</v>
      </c>
      <c r="AC160" s="30" t="s">
        <v>46</v>
      </c>
      <c r="AD160" s="30" t="s">
        <v>47</v>
      </c>
      <c r="AE160" s="30" t="s">
        <v>48</v>
      </c>
      <c r="AF160" s="30" t="s">
        <v>48</v>
      </c>
      <c r="AG160" s="30" t="str">
        <f t="shared" si="28"/>
        <v>R</v>
      </c>
      <c r="AH160" s="30" t="s">
        <v>314</v>
      </c>
      <c r="AI160" s="30" t="s">
        <v>49</v>
      </c>
      <c r="AJ160" s="30"/>
      <c r="AK160" s="29"/>
    </row>
    <row r="161" spans="1:37" s="38" customFormat="1">
      <c r="A161" s="29" t="s">
        <v>402</v>
      </c>
      <c r="B161" s="29" t="str">
        <f t="shared" si="22"/>
        <v>Sw 1451.0502</v>
      </c>
      <c r="C161" s="29" t="s">
        <v>35</v>
      </c>
      <c r="D161" s="29">
        <v>1</v>
      </c>
      <c r="E161" s="29">
        <v>4</v>
      </c>
      <c r="F161" s="29">
        <v>5</v>
      </c>
      <c r="G161" s="29">
        <v>1</v>
      </c>
      <c r="H161" s="29" t="s">
        <v>36</v>
      </c>
      <c r="I161" s="47" t="s">
        <v>64</v>
      </c>
      <c r="J161" s="47" t="s">
        <v>51</v>
      </c>
      <c r="K161" s="30">
        <v>1</v>
      </c>
      <c r="L161" s="32" t="str">
        <f t="shared" si="27"/>
        <v>DKW 54-500-1:9, elektr. gestellt</v>
      </c>
      <c r="M161" s="32" t="s">
        <v>403</v>
      </c>
      <c r="N161" s="33">
        <v>4</v>
      </c>
      <c r="O161" s="34">
        <v>43480</v>
      </c>
      <c r="P161" s="35" t="str">
        <f t="shared" si="29"/>
        <v>S 7314.29</v>
      </c>
      <c r="Q161" s="36">
        <v>3</v>
      </c>
      <c r="R161" s="29" t="s">
        <v>401</v>
      </c>
      <c r="S161" s="37"/>
      <c r="T161" s="37"/>
      <c r="U161" s="30">
        <f t="shared" si="24"/>
        <v>32</v>
      </c>
      <c r="V161" s="30">
        <f t="shared" si="24"/>
        <v>28</v>
      </c>
      <c r="W161" s="30" t="s">
        <v>389</v>
      </c>
      <c r="X161" s="30">
        <v>54</v>
      </c>
      <c r="Y161" s="30">
        <v>500</v>
      </c>
      <c r="Z161" s="30" t="s">
        <v>271</v>
      </c>
      <c r="AA161" s="30" t="s">
        <v>44</v>
      </c>
      <c r="AB161" s="30" t="s">
        <v>45</v>
      </c>
      <c r="AC161" s="30" t="s">
        <v>46</v>
      </c>
      <c r="AD161" s="30" t="s">
        <v>47</v>
      </c>
      <c r="AE161" s="30" t="s">
        <v>48</v>
      </c>
      <c r="AF161" s="30" t="s">
        <v>48</v>
      </c>
      <c r="AG161" s="30" t="str">
        <f t="shared" si="28"/>
        <v>R</v>
      </c>
      <c r="AH161" s="30" t="s">
        <v>318</v>
      </c>
      <c r="AI161" s="30" t="s">
        <v>49</v>
      </c>
      <c r="AJ161" s="30"/>
      <c r="AK161" s="29"/>
    </row>
    <row r="162" spans="1:37" s="38" customFormat="1">
      <c r="A162" s="29" t="s">
        <v>404</v>
      </c>
      <c r="B162" s="29" t="str">
        <f t="shared" si="22"/>
        <v>Sw 1451.0503</v>
      </c>
      <c r="C162" s="29" t="s">
        <v>35</v>
      </c>
      <c r="D162" s="29">
        <v>1</v>
      </c>
      <c r="E162" s="29">
        <v>4</v>
      </c>
      <c r="F162" s="29">
        <v>5</v>
      </c>
      <c r="G162" s="29">
        <v>1</v>
      </c>
      <c r="H162" s="29" t="s">
        <v>36</v>
      </c>
      <c r="I162" s="47" t="s">
        <v>64</v>
      </c>
      <c r="J162" s="47" t="s">
        <v>58</v>
      </c>
      <c r="K162" s="30">
        <v>1</v>
      </c>
      <c r="L162" s="32" t="str">
        <f t="shared" si="27"/>
        <v>DKW 54-500-1:9, elektr. gestellt</v>
      </c>
      <c r="M162" s="32" t="s">
        <v>405</v>
      </c>
      <c r="N162" s="33">
        <v>4</v>
      </c>
      <c r="O162" s="34">
        <v>43480</v>
      </c>
      <c r="P162" s="35" t="str">
        <f t="shared" si="29"/>
        <v>S 7314.29</v>
      </c>
      <c r="Q162" s="36">
        <v>1</v>
      </c>
      <c r="R162" s="29" t="s">
        <v>401</v>
      </c>
      <c r="S162" s="37"/>
      <c r="T162" s="37"/>
      <c r="U162" s="30">
        <f t="shared" ref="U162:V177" si="30">LEN(L162)</f>
        <v>32</v>
      </c>
      <c r="V162" s="30">
        <f t="shared" si="30"/>
        <v>15</v>
      </c>
      <c r="W162" s="30" t="s">
        <v>389</v>
      </c>
      <c r="X162" s="30">
        <v>54</v>
      </c>
      <c r="Y162" s="30">
        <v>500</v>
      </c>
      <c r="Z162" s="30" t="s">
        <v>271</v>
      </c>
      <c r="AA162" s="30" t="s">
        <v>44</v>
      </c>
      <c r="AB162" s="30" t="s">
        <v>45</v>
      </c>
      <c r="AC162" s="30" t="s">
        <v>46</v>
      </c>
      <c r="AD162" s="30" t="s">
        <v>47</v>
      </c>
      <c r="AE162" s="30" t="s">
        <v>48</v>
      </c>
      <c r="AF162" s="30" t="s">
        <v>48</v>
      </c>
      <c r="AG162" s="30" t="str">
        <f t="shared" si="28"/>
        <v>R</v>
      </c>
      <c r="AH162" s="30" t="s">
        <v>406</v>
      </c>
      <c r="AI162" s="30" t="s">
        <v>49</v>
      </c>
      <c r="AJ162" s="30"/>
      <c r="AK162" s="29"/>
    </row>
    <row r="163" spans="1:37" s="38" customFormat="1">
      <c r="A163" s="29" t="s">
        <v>407</v>
      </c>
      <c r="B163" s="29" t="str">
        <f t="shared" si="22"/>
        <v>Sw 1451.0511</v>
      </c>
      <c r="C163" s="29" t="s">
        <v>35</v>
      </c>
      <c r="D163" s="29">
        <v>1</v>
      </c>
      <c r="E163" s="29">
        <v>4</v>
      </c>
      <c r="F163" s="29">
        <v>5</v>
      </c>
      <c r="G163" s="29">
        <v>1</v>
      </c>
      <c r="H163" s="29" t="s">
        <v>36</v>
      </c>
      <c r="I163" s="47" t="s">
        <v>64</v>
      </c>
      <c r="J163" s="47">
        <v>11</v>
      </c>
      <c r="K163" s="30">
        <v>1</v>
      </c>
      <c r="L163" s="32" t="str">
        <f t="shared" si="27"/>
        <v>DKW 54-500-1:12, elektr. gestellt</v>
      </c>
      <c r="M163" s="32" t="s">
        <v>400</v>
      </c>
      <c r="N163" s="33">
        <v>4</v>
      </c>
      <c r="O163" s="34">
        <v>43480</v>
      </c>
      <c r="P163" s="35" t="str">
        <f t="shared" si="29"/>
        <v>S 7314.32</v>
      </c>
      <c r="Q163" s="36">
        <v>5</v>
      </c>
      <c r="R163" s="29" t="s">
        <v>408</v>
      </c>
      <c r="S163" s="37"/>
      <c r="T163" s="37"/>
      <c r="U163" s="30">
        <f t="shared" si="30"/>
        <v>33</v>
      </c>
      <c r="V163" s="30">
        <f t="shared" si="30"/>
        <v>26</v>
      </c>
      <c r="W163" s="30" t="s">
        <v>389</v>
      </c>
      <c r="X163" s="30">
        <v>54</v>
      </c>
      <c r="Y163" s="30">
        <v>500</v>
      </c>
      <c r="Z163" s="59" t="s">
        <v>275</v>
      </c>
      <c r="AA163" s="30" t="s">
        <v>44</v>
      </c>
      <c r="AB163" s="30" t="s">
        <v>45</v>
      </c>
      <c r="AC163" s="30" t="s">
        <v>46</v>
      </c>
      <c r="AD163" s="30" t="s">
        <v>47</v>
      </c>
      <c r="AE163" s="30" t="s">
        <v>48</v>
      </c>
      <c r="AF163" s="30" t="s">
        <v>48</v>
      </c>
      <c r="AG163" s="30" t="str">
        <f t="shared" si="28"/>
        <v>R</v>
      </c>
      <c r="AH163" s="30" t="s">
        <v>314</v>
      </c>
      <c r="AI163" s="30" t="s">
        <v>49</v>
      </c>
      <c r="AJ163" s="30"/>
      <c r="AK163" s="29"/>
    </row>
    <row r="164" spans="1:37" s="38" customFormat="1">
      <c r="A164" s="29" t="s">
        <v>409</v>
      </c>
      <c r="B164" s="29" t="str">
        <f t="shared" si="22"/>
        <v>Sw 1451.0512</v>
      </c>
      <c r="C164" s="29" t="s">
        <v>35</v>
      </c>
      <c r="D164" s="29">
        <v>1</v>
      </c>
      <c r="E164" s="29">
        <v>4</v>
      </c>
      <c r="F164" s="29">
        <v>5</v>
      </c>
      <c r="G164" s="29">
        <v>1</v>
      </c>
      <c r="H164" s="29" t="s">
        <v>36</v>
      </c>
      <c r="I164" s="47" t="s">
        <v>64</v>
      </c>
      <c r="J164" s="47">
        <v>12</v>
      </c>
      <c r="K164" s="30">
        <v>1</v>
      </c>
      <c r="L164" s="32" t="str">
        <f t="shared" si="27"/>
        <v>DKW 54-500-1:12, elektr. gestellt</v>
      </c>
      <c r="M164" s="32" t="s">
        <v>403</v>
      </c>
      <c r="N164" s="33">
        <v>4</v>
      </c>
      <c r="O164" s="34">
        <v>43480</v>
      </c>
      <c r="P164" s="35" t="str">
        <f t="shared" si="29"/>
        <v>S 7314.32</v>
      </c>
      <c r="Q164" s="36">
        <v>3</v>
      </c>
      <c r="R164" s="29" t="s">
        <v>408</v>
      </c>
      <c r="S164" s="37"/>
      <c r="T164" s="37"/>
      <c r="U164" s="30">
        <f t="shared" si="30"/>
        <v>33</v>
      </c>
      <c r="V164" s="30">
        <f t="shared" si="30"/>
        <v>28</v>
      </c>
      <c r="W164" s="30" t="s">
        <v>389</v>
      </c>
      <c r="X164" s="30">
        <v>54</v>
      </c>
      <c r="Y164" s="30">
        <v>500</v>
      </c>
      <c r="Z164" s="59" t="s">
        <v>275</v>
      </c>
      <c r="AA164" s="30" t="s">
        <v>44</v>
      </c>
      <c r="AB164" s="30" t="s">
        <v>45</v>
      </c>
      <c r="AC164" s="30" t="s">
        <v>46</v>
      </c>
      <c r="AD164" s="30" t="s">
        <v>47</v>
      </c>
      <c r="AE164" s="30" t="s">
        <v>48</v>
      </c>
      <c r="AF164" s="30" t="s">
        <v>48</v>
      </c>
      <c r="AG164" s="30" t="str">
        <f t="shared" si="28"/>
        <v>R</v>
      </c>
      <c r="AH164" s="30" t="s">
        <v>318</v>
      </c>
      <c r="AI164" s="30" t="s">
        <v>49</v>
      </c>
      <c r="AJ164" s="30"/>
      <c r="AK164" s="29"/>
    </row>
    <row r="165" spans="1:37" s="38" customFormat="1">
      <c r="A165" s="29" t="s">
        <v>410</v>
      </c>
      <c r="B165" s="29" t="str">
        <f t="shared" si="22"/>
        <v>Sw 1451.0513</v>
      </c>
      <c r="C165" s="29" t="s">
        <v>35</v>
      </c>
      <c r="D165" s="29">
        <v>1</v>
      </c>
      <c r="E165" s="29">
        <v>4</v>
      </c>
      <c r="F165" s="29">
        <v>5</v>
      </c>
      <c r="G165" s="29">
        <v>1</v>
      </c>
      <c r="H165" s="29" t="s">
        <v>36</v>
      </c>
      <c r="I165" s="47" t="s">
        <v>64</v>
      </c>
      <c r="J165" s="47">
        <v>13</v>
      </c>
      <c r="K165" s="30">
        <v>1</v>
      </c>
      <c r="L165" s="32" t="str">
        <f t="shared" si="27"/>
        <v>DKW 54-500-1:12, elektr. gestellt</v>
      </c>
      <c r="M165" s="32" t="s">
        <v>405</v>
      </c>
      <c r="N165" s="33">
        <v>5</v>
      </c>
      <c r="O165" s="34">
        <v>43977</v>
      </c>
      <c r="P165" s="35" t="str">
        <f t="shared" si="29"/>
        <v>S 7314.32</v>
      </c>
      <c r="Q165" s="36">
        <v>1</v>
      </c>
      <c r="R165" s="29" t="s">
        <v>408</v>
      </c>
      <c r="S165" s="37"/>
      <c r="T165" s="37"/>
      <c r="U165" s="30">
        <f t="shared" si="30"/>
        <v>33</v>
      </c>
      <c r="V165" s="30">
        <f t="shared" si="30"/>
        <v>15</v>
      </c>
      <c r="W165" s="30" t="s">
        <v>389</v>
      </c>
      <c r="X165" s="30">
        <v>54</v>
      </c>
      <c r="Y165" s="30">
        <v>500</v>
      </c>
      <c r="Z165" s="59" t="s">
        <v>275</v>
      </c>
      <c r="AA165" s="30" t="s">
        <v>44</v>
      </c>
      <c r="AB165" s="30" t="s">
        <v>45</v>
      </c>
      <c r="AC165" s="30" t="s">
        <v>46</v>
      </c>
      <c r="AD165" s="30" t="s">
        <v>47</v>
      </c>
      <c r="AE165" s="30" t="s">
        <v>48</v>
      </c>
      <c r="AF165" s="30" t="s">
        <v>48</v>
      </c>
      <c r="AG165" s="30" t="str">
        <f t="shared" si="28"/>
        <v>R</v>
      </c>
      <c r="AH165" s="30" t="s">
        <v>406</v>
      </c>
      <c r="AI165" s="30" t="s">
        <v>49</v>
      </c>
      <c r="AJ165" s="30"/>
      <c r="AK165" s="29"/>
    </row>
    <row r="166" spans="1:37" s="39" customFormat="1">
      <c r="A166" s="29" t="s">
        <v>411</v>
      </c>
      <c r="B166" s="29" t="str">
        <f t="shared" si="22"/>
        <v>Sw 1451.0521</v>
      </c>
      <c r="C166" s="29" t="s">
        <v>35</v>
      </c>
      <c r="D166" s="29">
        <v>1</v>
      </c>
      <c r="E166" s="29">
        <v>4</v>
      </c>
      <c r="F166" s="29">
        <v>5</v>
      </c>
      <c r="G166" s="29">
        <v>1</v>
      </c>
      <c r="H166" s="29" t="s">
        <v>36</v>
      </c>
      <c r="I166" s="47" t="s">
        <v>64</v>
      </c>
      <c r="J166" s="47">
        <v>21</v>
      </c>
      <c r="K166" s="30">
        <v>1</v>
      </c>
      <c r="L166" s="32" t="str">
        <f t="shared" ref="L166:L171" si="31">CONCATENATE(W166," ",X166,"-",Y166,"-",Z166,", el. gest.")</f>
        <v>DKW 54-500-1:11,027, el. gest.</v>
      </c>
      <c r="M166" s="32" t="s">
        <v>400</v>
      </c>
      <c r="N166" s="33">
        <v>1</v>
      </c>
      <c r="O166" s="34">
        <v>43395</v>
      </c>
      <c r="P166" s="35" t="str">
        <f t="shared" si="29"/>
        <v>S 7314.53</v>
      </c>
      <c r="Q166" s="36">
        <v>5</v>
      </c>
      <c r="R166" s="29" t="s">
        <v>412</v>
      </c>
      <c r="S166" s="37"/>
      <c r="T166" s="37"/>
      <c r="U166" s="30">
        <f t="shared" si="30"/>
        <v>30</v>
      </c>
      <c r="V166" s="30">
        <f t="shared" si="30"/>
        <v>26</v>
      </c>
      <c r="W166" s="30" t="s">
        <v>389</v>
      </c>
      <c r="X166" s="30">
        <v>54</v>
      </c>
      <c r="Y166" s="30">
        <v>500</v>
      </c>
      <c r="Z166" s="47" t="s">
        <v>413</v>
      </c>
      <c r="AA166" s="30" t="s">
        <v>44</v>
      </c>
      <c r="AB166" s="30" t="s">
        <v>45</v>
      </c>
      <c r="AC166" s="30" t="s">
        <v>46</v>
      </c>
      <c r="AD166" s="30" t="s">
        <v>47</v>
      </c>
      <c r="AE166" s="30" t="s">
        <v>48</v>
      </c>
      <c r="AF166" s="30" t="s">
        <v>48</v>
      </c>
      <c r="AG166" s="30" t="str">
        <f t="shared" si="28"/>
        <v>R</v>
      </c>
      <c r="AH166" s="30" t="s">
        <v>314</v>
      </c>
      <c r="AI166" s="30" t="s">
        <v>49</v>
      </c>
      <c r="AJ166" s="30"/>
      <c r="AK166" s="29"/>
    </row>
    <row r="167" spans="1:37" s="39" customFormat="1">
      <c r="A167" s="29" t="s">
        <v>414</v>
      </c>
      <c r="B167" s="29" t="str">
        <f t="shared" si="22"/>
        <v>Sw 1451.0522</v>
      </c>
      <c r="C167" s="29" t="s">
        <v>35</v>
      </c>
      <c r="D167" s="29">
        <v>1</v>
      </c>
      <c r="E167" s="29">
        <v>4</v>
      </c>
      <c r="F167" s="29">
        <v>5</v>
      </c>
      <c r="G167" s="29">
        <v>1</v>
      </c>
      <c r="H167" s="29" t="s">
        <v>36</v>
      </c>
      <c r="I167" s="47" t="s">
        <v>64</v>
      </c>
      <c r="J167" s="47">
        <v>22</v>
      </c>
      <c r="K167" s="30">
        <v>1</v>
      </c>
      <c r="L167" s="32" t="str">
        <f t="shared" si="31"/>
        <v>DKW 54-500-1:11,027, el. gest.</v>
      </c>
      <c r="M167" s="32" t="s">
        <v>403</v>
      </c>
      <c r="N167" s="33">
        <v>1</v>
      </c>
      <c r="O167" s="34">
        <v>43396</v>
      </c>
      <c r="P167" s="35" t="str">
        <f t="shared" si="29"/>
        <v>S 7314.53</v>
      </c>
      <c r="Q167" s="36">
        <v>3</v>
      </c>
      <c r="R167" s="29" t="s">
        <v>412</v>
      </c>
      <c r="S167" s="37"/>
      <c r="T167" s="37"/>
      <c r="U167" s="30">
        <f t="shared" si="30"/>
        <v>30</v>
      </c>
      <c r="V167" s="30">
        <f t="shared" si="30"/>
        <v>28</v>
      </c>
      <c r="W167" s="30" t="s">
        <v>389</v>
      </c>
      <c r="X167" s="30">
        <v>54</v>
      </c>
      <c r="Y167" s="30">
        <v>500</v>
      </c>
      <c r="Z167" s="47" t="s">
        <v>413</v>
      </c>
      <c r="AA167" s="30" t="s">
        <v>44</v>
      </c>
      <c r="AB167" s="30" t="s">
        <v>45</v>
      </c>
      <c r="AC167" s="30" t="s">
        <v>46</v>
      </c>
      <c r="AD167" s="30" t="s">
        <v>47</v>
      </c>
      <c r="AE167" s="30" t="s">
        <v>48</v>
      </c>
      <c r="AF167" s="30" t="s">
        <v>48</v>
      </c>
      <c r="AG167" s="30" t="str">
        <f t="shared" si="28"/>
        <v>R</v>
      </c>
      <c r="AH167" s="30" t="s">
        <v>318</v>
      </c>
      <c r="AI167" s="30" t="s">
        <v>49</v>
      </c>
      <c r="AJ167" s="30"/>
      <c r="AK167" s="29"/>
    </row>
    <row r="168" spans="1:37" s="39" customFormat="1">
      <c r="A168" s="29" t="s">
        <v>415</v>
      </c>
      <c r="B168" s="29" t="str">
        <f t="shared" si="22"/>
        <v>Sw 1451.0523</v>
      </c>
      <c r="C168" s="29" t="s">
        <v>35</v>
      </c>
      <c r="D168" s="29">
        <v>1</v>
      </c>
      <c r="E168" s="29">
        <v>4</v>
      </c>
      <c r="F168" s="29">
        <v>5</v>
      </c>
      <c r="G168" s="29">
        <v>1</v>
      </c>
      <c r="H168" s="29" t="s">
        <v>36</v>
      </c>
      <c r="I168" s="47" t="s">
        <v>64</v>
      </c>
      <c r="J168" s="47">
        <v>23</v>
      </c>
      <c r="K168" s="30">
        <v>1</v>
      </c>
      <c r="L168" s="32" t="str">
        <f t="shared" si="31"/>
        <v>DKW 54-500-1:11,027, el. gest.</v>
      </c>
      <c r="M168" s="32" t="s">
        <v>405</v>
      </c>
      <c r="N168" s="33">
        <v>1</v>
      </c>
      <c r="O168" s="34">
        <v>43838</v>
      </c>
      <c r="P168" s="35" t="str">
        <f t="shared" si="29"/>
        <v>S 7314.53</v>
      </c>
      <c r="Q168" s="36">
        <v>1</v>
      </c>
      <c r="R168" s="29" t="s">
        <v>412</v>
      </c>
      <c r="S168" s="37"/>
      <c r="T168" s="37"/>
      <c r="U168" s="30">
        <f t="shared" si="30"/>
        <v>30</v>
      </c>
      <c r="V168" s="30">
        <f t="shared" si="30"/>
        <v>15</v>
      </c>
      <c r="W168" s="30" t="s">
        <v>389</v>
      </c>
      <c r="X168" s="30">
        <v>54</v>
      </c>
      <c r="Y168" s="30">
        <v>500</v>
      </c>
      <c r="Z168" s="47" t="s">
        <v>413</v>
      </c>
      <c r="AA168" s="30" t="s">
        <v>44</v>
      </c>
      <c r="AB168" s="30" t="s">
        <v>45</v>
      </c>
      <c r="AC168" s="30" t="s">
        <v>46</v>
      </c>
      <c r="AD168" s="30" t="s">
        <v>47</v>
      </c>
      <c r="AE168" s="30" t="s">
        <v>48</v>
      </c>
      <c r="AF168" s="30" t="s">
        <v>48</v>
      </c>
      <c r="AG168" s="30" t="str">
        <f t="shared" si="28"/>
        <v>R</v>
      </c>
      <c r="AH168" s="30" t="s">
        <v>406</v>
      </c>
      <c r="AI168" s="30" t="s">
        <v>49</v>
      </c>
      <c r="AJ168" s="30"/>
      <c r="AK168" s="29"/>
    </row>
    <row r="169" spans="1:37" s="39" customFormat="1">
      <c r="A169" s="29" t="s">
        <v>416</v>
      </c>
      <c r="B169" s="29" t="str">
        <f t="shared" si="22"/>
        <v>Sw 1451.0531</v>
      </c>
      <c r="C169" s="29" t="s">
        <v>35</v>
      </c>
      <c r="D169" s="29">
        <v>1</v>
      </c>
      <c r="E169" s="29">
        <v>4</v>
      </c>
      <c r="F169" s="29">
        <v>5</v>
      </c>
      <c r="G169" s="29">
        <v>1</v>
      </c>
      <c r="H169" s="29" t="s">
        <v>36</v>
      </c>
      <c r="I169" s="47" t="s">
        <v>64</v>
      </c>
      <c r="J169" s="47">
        <v>31</v>
      </c>
      <c r="K169" s="30">
        <v>1</v>
      </c>
      <c r="L169" s="32" t="str">
        <f t="shared" si="31"/>
        <v>DKW 54-500-1:11,611, el. gest.</v>
      </c>
      <c r="M169" s="32" t="s">
        <v>400</v>
      </c>
      <c r="N169" s="33">
        <v>1</v>
      </c>
      <c r="O169" s="34">
        <v>43396</v>
      </c>
      <c r="P169" s="35" t="str">
        <f t="shared" si="29"/>
        <v>S 7314.54</v>
      </c>
      <c r="Q169" s="36">
        <v>5</v>
      </c>
      <c r="R169" s="29" t="s">
        <v>417</v>
      </c>
      <c r="S169" s="37"/>
      <c r="T169" s="37"/>
      <c r="U169" s="30">
        <f t="shared" si="30"/>
        <v>30</v>
      </c>
      <c r="V169" s="30">
        <f t="shared" si="30"/>
        <v>26</v>
      </c>
      <c r="W169" s="30" t="s">
        <v>389</v>
      </c>
      <c r="X169" s="30">
        <v>54</v>
      </c>
      <c r="Y169" s="30">
        <v>500</v>
      </c>
      <c r="Z169" s="47" t="s">
        <v>418</v>
      </c>
      <c r="AA169" s="30" t="s">
        <v>44</v>
      </c>
      <c r="AB169" s="30" t="s">
        <v>45</v>
      </c>
      <c r="AC169" s="30" t="s">
        <v>46</v>
      </c>
      <c r="AD169" s="30" t="s">
        <v>47</v>
      </c>
      <c r="AE169" s="30" t="s">
        <v>48</v>
      </c>
      <c r="AF169" s="30" t="s">
        <v>48</v>
      </c>
      <c r="AG169" s="30" t="str">
        <f t="shared" si="28"/>
        <v>R</v>
      </c>
      <c r="AH169" s="30" t="s">
        <v>314</v>
      </c>
      <c r="AI169" s="30" t="s">
        <v>49</v>
      </c>
      <c r="AJ169" s="30"/>
      <c r="AK169" s="29"/>
    </row>
    <row r="170" spans="1:37" s="39" customFormat="1">
      <c r="A170" s="29" t="s">
        <v>419</v>
      </c>
      <c r="B170" s="29" t="str">
        <f t="shared" si="22"/>
        <v>Sw 1451.0532</v>
      </c>
      <c r="C170" s="29" t="s">
        <v>35</v>
      </c>
      <c r="D170" s="29">
        <v>1</v>
      </c>
      <c r="E170" s="29">
        <v>4</v>
      </c>
      <c r="F170" s="29">
        <v>5</v>
      </c>
      <c r="G170" s="29">
        <v>1</v>
      </c>
      <c r="H170" s="29" t="s">
        <v>36</v>
      </c>
      <c r="I170" s="47" t="s">
        <v>64</v>
      </c>
      <c r="J170" s="47">
        <v>32</v>
      </c>
      <c r="K170" s="30">
        <v>1</v>
      </c>
      <c r="L170" s="32" t="str">
        <f t="shared" si="31"/>
        <v>DKW 54-500-1:11,611, el. gest.</v>
      </c>
      <c r="M170" s="32" t="s">
        <v>403</v>
      </c>
      <c r="N170" s="33">
        <v>1</v>
      </c>
      <c r="O170" s="34">
        <v>43397</v>
      </c>
      <c r="P170" s="35" t="str">
        <f t="shared" si="29"/>
        <v>S 7314.54</v>
      </c>
      <c r="Q170" s="36">
        <v>3</v>
      </c>
      <c r="R170" s="29" t="s">
        <v>417</v>
      </c>
      <c r="S170" s="37"/>
      <c r="T170" s="37"/>
      <c r="U170" s="30">
        <f t="shared" si="30"/>
        <v>30</v>
      </c>
      <c r="V170" s="30">
        <f t="shared" si="30"/>
        <v>28</v>
      </c>
      <c r="W170" s="30" t="s">
        <v>389</v>
      </c>
      <c r="X170" s="30">
        <v>54</v>
      </c>
      <c r="Y170" s="30">
        <v>500</v>
      </c>
      <c r="Z170" s="47" t="s">
        <v>418</v>
      </c>
      <c r="AA170" s="30" t="s">
        <v>44</v>
      </c>
      <c r="AB170" s="30" t="s">
        <v>45</v>
      </c>
      <c r="AC170" s="30" t="s">
        <v>46</v>
      </c>
      <c r="AD170" s="30" t="s">
        <v>47</v>
      </c>
      <c r="AE170" s="30" t="s">
        <v>48</v>
      </c>
      <c r="AF170" s="30" t="s">
        <v>48</v>
      </c>
      <c r="AG170" s="30" t="str">
        <f t="shared" si="28"/>
        <v>R</v>
      </c>
      <c r="AH170" s="30" t="s">
        <v>318</v>
      </c>
      <c r="AI170" s="30" t="s">
        <v>49</v>
      </c>
      <c r="AJ170" s="30"/>
      <c r="AK170" s="29"/>
    </row>
    <row r="171" spans="1:37" s="39" customFormat="1">
      <c r="A171" s="29" t="s">
        <v>420</v>
      </c>
      <c r="B171" s="29" t="str">
        <f t="shared" si="22"/>
        <v>Sw 1451.0533</v>
      </c>
      <c r="C171" s="29" t="s">
        <v>35</v>
      </c>
      <c r="D171" s="29">
        <v>1</v>
      </c>
      <c r="E171" s="29">
        <v>4</v>
      </c>
      <c r="F171" s="29">
        <v>5</v>
      </c>
      <c r="G171" s="29">
        <v>1</v>
      </c>
      <c r="H171" s="29" t="s">
        <v>36</v>
      </c>
      <c r="I171" s="47" t="s">
        <v>64</v>
      </c>
      <c r="J171" s="47">
        <v>33</v>
      </c>
      <c r="K171" s="30">
        <v>1</v>
      </c>
      <c r="L171" s="32" t="str">
        <f t="shared" si="31"/>
        <v>DKW 54-500-1:11,611, el. gest.</v>
      </c>
      <c r="M171" s="32" t="s">
        <v>405</v>
      </c>
      <c r="N171" s="33">
        <v>1</v>
      </c>
      <c r="O171" s="34">
        <v>43881</v>
      </c>
      <c r="P171" s="35" t="str">
        <f t="shared" si="29"/>
        <v>S 7314.54</v>
      </c>
      <c r="Q171" s="36">
        <v>1</v>
      </c>
      <c r="R171" s="29" t="s">
        <v>417</v>
      </c>
      <c r="S171" s="37"/>
      <c r="T171" s="37"/>
      <c r="U171" s="30">
        <f t="shared" si="30"/>
        <v>30</v>
      </c>
      <c r="V171" s="30">
        <f t="shared" si="30"/>
        <v>15</v>
      </c>
      <c r="W171" s="30" t="s">
        <v>389</v>
      </c>
      <c r="X171" s="30">
        <v>54</v>
      </c>
      <c r="Y171" s="30">
        <v>500</v>
      </c>
      <c r="Z171" s="47" t="s">
        <v>418</v>
      </c>
      <c r="AA171" s="30" t="s">
        <v>44</v>
      </c>
      <c r="AB171" s="30" t="s">
        <v>45</v>
      </c>
      <c r="AC171" s="30" t="s">
        <v>46</v>
      </c>
      <c r="AD171" s="30" t="s">
        <v>47</v>
      </c>
      <c r="AE171" s="30" t="s">
        <v>48</v>
      </c>
      <c r="AF171" s="30" t="s">
        <v>48</v>
      </c>
      <c r="AG171" s="30" t="str">
        <f t="shared" si="28"/>
        <v>R</v>
      </c>
      <c r="AH171" s="30" t="s">
        <v>406</v>
      </c>
      <c r="AI171" s="30" t="s">
        <v>49</v>
      </c>
      <c r="AJ171" s="30"/>
      <c r="AK171" s="29"/>
    </row>
    <row r="172" spans="1:37" s="39" customFormat="1">
      <c r="A172" s="29" t="s">
        <v>421</v>
      </c>
      <c r="B172" s="29" t="str">
        <f t="shared" si="22"/>
        <v>Sw 1451.0533</v>
      </c>
      <c r="C172" s="29" t="s">
        <v>35</v>
      </c>
      <c r="D172" s="29">
        <v>1</v>
      </c>
      <c r="E172" s="29">
        <v>4</v>
      </c>
      <c r="F172" s="29">
        <v>5</v>
      </c>
      <c r="G172" s="29">
        <v>1</v>
      </c>
      <c r="H172" s="29" t="s">
        <v>36</v>
      </c>
      <c r="I172" s="47" t="s">
        <v>64</v>
      </c>
      <c r="J172" s="47">
        <v>33</v>
      </c>
      <c r="K172" s="30">
        <v>1</v>
      </c>
      <c r="L172" s="32" t="str">
        <f>CONCATENATE(W172," ",X172,"-",Y172,"-",Z172,", el. gest., Sonderkonstr.")</f>
        <v>DKW 54-500-1:9, el. gest., Sonderkonstr.</v>
      </c>
      <c r="M172" s="32" t="s">
        <v>422</v>
      </c>
      <c r="N172" s="33">
        <v>1</v>
      </c>
      <c r="O172" s="34">
        <v>44265</v>
      </c>
      <c r="P172" s="35"/>
      <c r="Q172" s="36"/>
      <c r="R172" s="29"/>
      <c r="S172" s="37"/>
      <c r="T172" s="37"/>
      <c r="U172" s="30">
        <f t="shared" si="30"/>
        <v>40</v>
      </c>
      <c r="V172" s="30">
        <f t="shared" si="30"/>
        <v>15</v>
      </c>
      <c r="W172" s="30" t="s">
        <v>389</v>
      </c>
      <c r="X172" s="30">
        <v>54</v>
      </c>
      <c r="Y172" s="30">
        <v>500</v>
      </c>
      <c r="Z172" s="47" t="s">
        <v>271</v>
      </c>
      <c r="AA172" s="30" t="s">
        <v>44</v>
      </c>
      <c r="AB172" s="30" t="s">
        <v>423</v>
      </c>
      <c r="AC172" s="30" t="s">
        <v>46</v>
      </c>
      <c r="AD172" s="30" t="s">
        <v>47</v>
      </c>
      <c r="AE172" s="30" t="s">
        <v>48</v>
      </c>
      <c r="AF172" s="30" t="s">
        <v>48</v>
      </c>
      <c r="AG172" s="30" t="str">
        <f t="shared" si="28"/>
        <v>R</v>
      </c>
      <c r="AH172" s="30" t="s">
        <v>406</v>
      </c>
      <c r="AI172" s="30" t="s">
        <v>49</v>
      </c>
      <c r="AJ172" s="30"/>
      <c r="AK172" s="29"/>
    </row>
    <row r="173" spans="1:37" s="39" customFormat="1">
      <c r="A173" s="29" t="s">
        <v>424</v>
      </c>
      <c r="B173" s="29" t="str">
        <f t="shared" si="22"/>
        <v>Sw 1551.0001</v>
      </c>
      <c r="C173" s="29" t="s">
        <v>35</v>
      </c>
      <c r="D173" s="29">
        <v>1</v>
      </c>
      <c r="E173" s="29">
        <v>5</v>
      </c>
      <c r="F173" s="29">
        <v>5</v>
      </c>
      <c r="G173" s="29">
        <v>1</v>
      </c>
      <c r="H173" s="29" t="s">
        <v>36</v>
      </c>
      <c r="I173" s="47" t="s">
        <v>37</v>
      </c>
      <c r="J173" s="47" t="s">
        <v>38</v>
      </c>
      <c r="K173" s="30">
        <v>1</v>
      </c>
      <c r="L173" s="32" t="str">
        <f>CONCATENATE(W173," ",X173,"-",Y173,"-",Z173,", elek.")</f>
        <v>Kr 54-1200/oo-1:14,1:18,5, 1:11,5, elek.</v>
      </c>
      <c r="M173" s="32" t="s">
        <v>425</v>
      </c>
      <c r="N173" s="33">
        <v>1</v>
      </c>
      <c r="O173" s="34">
        <v>43179</v>
      </c>
      <c r="P173" s="35" t="str">
        <f>CONCATENATE("S ",R173)</f>
        <v>S 7321.3</v>
      </c>
      <c r="Q173" s="36">
        <v>1</v>
      </c>
      <c r="R173" s="29" t="s">
        <v>426</v>
      </c>
      <c r="S173" s="37"/>
      <c r="T173" s="37"/>
      <c r="U173" s="30">
        <f t="shared" si="30"/>
        <v>40</v>
      </c>
      <c r="V173" s="30">
        <f t="shared" si="30"/>
        <v>32</v>
      </c>
      <c r="W173" s="30" t="s">
        <v>427</v>
      </c>
      <c r="X173" s="30">
        <v>54</v>
      </c>
      <c r="Y173" s="30" t="s">
        <v>428</v>
      </c>
      <c r="Z173" s="30" t="s">
        <v>429</v>
      </c>
      <c r="AA173" s="30" t="s">
        <v>44</v>
      </c>
      <c r="AB173" s="30" t="s">
        <v>45</v>
      </c>
      <c r="AC173" s="30" t="s">
        <v>46</v>
      </c>
      <c r="AD173" s="30" t="s">
        <v>47</v>
      </c>
      <c r="AE173" s="30" t="s">
        <v>48</v>
      </c>
      <c r="AF173" s="30" t="s">
        <v>45</v>
      </c>
      <c r="AG173" s="30" t="str">
        <f t="shared" si="28"/>
        <v>R</v>
      </c>
      <c r="AH173" s="30"/>
      <c r="AI173" s="30" t="s">
        <v>49</v>
      </c>
      <c r="AJ173" s="30"/>
      <c r="AK173" s="29" t="s">
        <v>430</v>
      </c>
    </row>
    <row r="174" spans="1:37" s="39" customFormat="1">
      <c r="A174" s="29" t="s">
        <v>431</v>
      </c>
      <c r="B174" s="38" t="str">
        <f t="shared" si="22"/>
        <v>Sw 1551.0001</v>
      </c>
      <c r="C174" s="38" t="s">
        <v>35</v>
      </c>
      <c r="D174" s="38">
        <v>1</v>
      </c>
      <c r="E174" s="38">
        <v>5</v>
      </c>
      <c r="F174" s="38">
        <v>5</v>
      </c>
      <c r="G174" s="38">
        <v>1</v>
      </c>
      <c r="H174" s="38" t="s">
        <v>36</v>
      </c>
      <c r="I174" s="49" t="s">
        <v>37</v>
      </c>
      <c r="J174" s="49" t="s">
        <v>38</v>
      </c>
      <c r="K174" s="44">
        <v>1</v>
      </c>
      <c r="L174" s="32" t="str">
        <f>CONCATENATE(W174," ",X174,"-",Y174,"-",Z174,", elek.")</f>
        <v>Kr 54-1200/oo-1:14,1:18,5, 1:11,5, elek.</v>
      </c>
      <c r="M174" s="32" t="s">
        <v>432</v>
      </c>
      <c r="N174" s="33">
        <v>2</v>
      </c>
      <c r="O174" s="34">
        <v>46000</v>
      </c>
      <c r="P174" s="35" t="str">
        <f>CONCATENATE("S ",R174)</f>
        <v>S 7321.2</v>
      </c>
      <c r="Q174" s="36">
        <v>1</v>
      </c>
      <c r="R174" s="29" t="s">
        <v>433</v>
      </c>
      <c r="S174" s="37"/>
      <c r="T174" s="37" t="s">
        <v>174</v>
      </c>
      <c r="U174" s="30">
        <f t="shared" si="30"/>
        <v>40</v>
      </c>
      <c r="V174" s="30">
        <f t="shared" si="30"/>
        <v>31</v>
      </c>
      <c r="W174" s="30" t="s">
        <v>427</v>
      </c>
      <c r="X174" s="30">
        <v>54</v>
      </c>
      <c r="Y174" s="30" t="s">
        <v>428</v>
      </c>
      <c r="Z174" s="30" t="s">
        <v>429</v>
      </c>
      <c r="AA174" s="30" t="s">
        <v>44</v>
      </c>
      <c r="AB174" s="30" t="s">
        <v>45</v>
      </c>
      <c r="AC174" s="30" t="s">
        <v>46</v>
      </c>
      <c r="AD174" s="30" t="s">
        <v>47</v>
      </c>
      <c r="AE174" s="30" t="s">
        <v>48</v>
      </c>
      <c r="AF174" s="30" t="s">
        <v>45</v>
      </c>
      <c r="AG174" s="30" t="str">
        <f t="shared" si="28"/>
        <v>R</v>
      </c>
      <c r="AH174" s="30"/>
      <c r="AI174" s="30" t="s">
        <v>49</v>
      </c>
      <c r="AJ174" s="30"/>
      <c r="AK174" s="29" t="s">
        <v>430</v>
      </c>
    </row>
    <row r="175" spans="1:37" s="39" customFormat="1">
      <c r="A175" s="29" t="s">
        <v>434</v>
      </c>
      <c r="B175" s="38" t="str">
        <f t="shared" si="22"/>
        <v>Sw 1563.0001</v>
      </c>
      <c r="C175" s="38" t="s">
        <v>35</v>
      </c>
      <c r="D175" s="38">
        <v>1</v>
      </c>
      <c r="E175" s="38">
        <v>5</v>
      </c>
      <c r="F175" s="38">
        <v>6</v>
      </c>
      <c r="G175" s="38">
        <v>3</v>
      </c>
      <c r="H175" s="38" t="s">
        <v>36</v>
      </c>
      <c r="I175" s="49" t="s">
        <v>37</v>
      </c>
      <c r="J175" s="49" t="s">
        <v>38</v>
      </c>
      <c r="K175" s="44">
        <v>1</v>
      </c>
      <c r="L175" s="32" t="str">
        <f>CONCATENATE(W175," ",X175,"-",Y175,"-",Z175,", el. gest.")</f>
        <v>Kr 60-1200/oo-1:14; 1:18,5, el. gest.</v>
      </c>
      <c r="M175" s="32" t="s">
        <v>435</v>
      </c>
      <c r="N175" s="33">
        <v>2</v>
      </c>
      <c r="O175" s="34">
        <v>44440</v>
      </c>
      <c r="P175" s="35" t="str">
        <f>CONCATENATE("S ",R175)</f>
        <v>S 7327.32</v>
      </c>
      <c r="Q175" s="36">
        <v>1</v>
      </c>
      <c r="R175" s="29" t="s">
        <v>436</v>
      </c>
      <c r="S175" s="37"/>
      <c r="T175" s="37"/>
      <c r="U175" s="30">
        <f t="shared" si="30"/>
        <v>37</v>
      </c>
      <c r="V175" s="30">
        <f t="shared" si="30"/>
        <v>35</v>
      </c>
      <c r="W175" s="30" t="s">
        <v>427</v>
      </c>
      <c r="X175" s="30">
        <v>60</v>
      </c>
      <c r="Y175" s="30" t="s">
        <v>428</v>
      </c>
      <c r="Z175" s="30" t="s">
        <v>437</v>
      </c>
      <c r="AA175" s="30" t="s">
        <v>44</v>
      </c>
      <c r="AB175" s="30" t="s">
        <v>45</v>
      </c>
      <c r="AC175" s="30" t="s">
        <v>79</v>
      </c>
      <c r="AD175" s="30" t="s">
        <v>197</v>
      </c>
      <c r="AE175" s="30" t="s">
        <v>48</v>
      </c>
      <c r="AF175" s="30" t="s">
        <v>45</v>
      </c>
      <c r="AG175" s="30" t="str">
        <f t="shared" si="28"/>
        <v>R</v>
      </c>
      <c r="AH175" s="30"/>
      <c r="AI175" s="30" t="s">
        <v>49</v>
      </c>
      <c r="AJ175" s="30"/>
      <c r="AK175" s="29"/>
    </row>
    <row r="176" spans="1:37" s="39" customFormat="1">
      <c r="A176" s="29" t="s">
        <v>438</v>
      </c>
      <c r="B176" s="38" t="str">
        <f t="shared" si="22"/>
        <v>Sw 1563.0002</v>
      </c>
      <c r="C176" s="38" t="s">
        <v>35</v>
      </c>
      <c r="D176" s="38">
        <v>1</v>
      </c>
      <c r="E176" s="38">
        <v>5</v>
      </c>
      <c r="F176" s="38">
        <v>6</v>
      </c>
      <c r="G176" s="38">
        <v>3</v>
      </c>
      <c r="H176" s="38" t="s">
        <v>36</v>
      </c>
      <c r="I176" s="49" t="s">
        <v>37</v>
      </c>
      <c r="J176" s="49" t="s">
        <v>51</v>
      </c>
      <c r="K176" s="44">
        <v>1</v>
      </c>
      <c r="L176" s="32" t="str">
        <f>CONCATENATE(W176," ",X176,"-",Y176,"-",Z176,", el. gest.")</f>
        <v>Kr 60-1200/oo-1:14; 1:18,5, el. gest.</v>
      </c>
      <c r="M176" s="32" t="s">
        <v>439</v>
      </c>
      <c r="N176" s="33">
        <v>3</v>
      </c>
      <c r="O176" s="34">
        <v>46000</v>
      </c>
      <c r="P176" s="35"/>
      <c r="Q176" s="36"/>
      <c r="R176" s="64" t="s">
        <v>440</v>
      </c>
      <c r="S176" s="37"/>
      <c r="T176" s="37" t="s">
        <v>174</v>
      </c>
      <c r="U176" s="30">
        <f t="shared" si="30"/>
        <v>37</v>
      </c>
      <c r="V176" s="30">
        <f t="shared" si="30"/>
        <v>41</v>
      </c>
      <c r="W176" s="30" t="s">
        <v>427</v>
      </c>
      <c r="X176" s="30">
        <v>60</v>
      </c>
      <c r="Y176" s="30" t="s">
        <v>428</v>
      </c>
      <c r="Z176" s="30" t="s">
        <v>437</v>
      </c>
      <c r="AA176" s="30" t="s">
        <v>44</v>
      </c>
      <c r="AB176" s="30" t="s">
        <v>45</v>
      </c>
      <c r="AC176" s="30" t="s">
        <v>79</v>
      </c>
      <c r="AD176" s="30" t="s">
        <v>197</v>
      </c>
      <c r="AE176" s="30" t="s">
        <v>48</v>
      </c>
      <c r="AF176" s="30" t="s">
        <v>45</v>
      </c>
      <c r="AG176" s="30" t="str">
        <f t="shared" si="28"/>
        <v>R</v>
      </c>
      <c r="AH176" s="30"/>
      <c r="AI176" s="30" t="s">
        <v>49</v>
      </c>
      <c r="AJ176" s="30"/>
      <c r="AK176" s="29"/>
    </row>
    <row r="177" spans="1:37" s="39" customFormat="1">
      <c r="A177" s="29" t="s">
        <v>441</v>
      </c>
      <c r="B177" s="38" t="str">
        <f t="shared" si="22"/>
        <v>Sw 1563.0003</v>
      </c>
      <c r="C177" s="38" t="s">
        <v>35</v>
      </c>
      <c r="D177" s="38">
        <v>1</v>
      </c>
      <c r="E177" s="38">
        <v>5</v>
      </c>
      <c r="F177" s="38">
        <v>6</v>
      </c>
      <c r="G177" s="38">
        <v>3</v>
      </c>
      <c r="H177" s="38" t="s">
        <v>36</v>
      </c>
      <c r="I177" s="49" t="s">
        <v>37</v>
      </c>
      <c r="J177" s="49" t="s">
        <v>58</v>
      </c>
      <c r="K177" s="44">
        <v>1</v>
      </c>
      <c r="L177" s="32" t="str">
        <f>CONCATENATE(W177," ",X177,"-",Y177,"-",Z177,", el. gest.")</f>
        <v>Kr 60-1200/oo-1:14; 1:18,5, el. gest.</v>
      </c>
      <c r="M177" s="32" t="s">
        <v>442</v>
      </c>
      <c r="N177" s="33">
        <v>4</v>
      </c>
      <c r="O177" s="34">
        <v>46000</v>
      </c>
      <c r="P177" s="35"/>
      <c r="Q177" s="36"/>
      <c r="R177" s="64"/>
      <c r="S177" s="37"/>
      <c r="T177" s="37" t="s">
        <v>174</v>
      </c>
      <c r="U177" s="30">
        <f t="shared" si="30"/>
        <v>37</v>
      </c>
      <c r="V177" s="30">
        <f t="shared" si="30"/>
        <v>42</v>
      </c>
      <c r="W177" s="30" t="s">
        <v>427</v>
      </c>
      <c r="X177" s="30">
        <v>60</v>
      </c>
      <c r="Y177" s="30" t="s">
        <v>428</v>
      </c>
      <c r="Z177" s="30" t="s">
        <v>437</v>
      </c>
      <c r="AA177" s="30" t="s">
        <v>44</v>
      </c>
      <c r="AB177" s="30" t="s">
        <v>45</v>
      </c>
      <c r="AC177" s="30" t="s">
        <v>79</v>
      </c>
      <c r="AD177" s="30" t="s">
        <v>197</v>
      </c>
      <c r="AE177" s="30" t="s">
        <v>48</v>
      </c>
      <c r="AF177" s="30" t="s">
        <v>45</v>
      </c>
      <c r="AG177" s="30" t="str">
        <f t="shared" si="28"/>
        <v>R</v>
      </c>
      <c r="AH177" s="30"/>
      <c r="AI177" s="30" t="s">
        <v>49</v>
      </c>
      <c r="AJ177" s="30"/>
      <c r="AK177" s="29"/>
    </row>
    <row r="178" spans="1:37" s="39" customFormat="1">
      <c r="A178" s="29" t="s">
        <v>443</v>
      </c>
      <c r="B178" s="29" t="str">
        <f t="shared" si="22"/>
        <v>Sw 1601.0101</v>
      </c>
      <c r="C178" s="29" t="s">
        <v>35</v>
      </c>
      <c r="D178" s="29">
        <v>1</v>
      </c>
      <c r="E178" s="29">
        <v>6</v>
      </c>
      <c r="F178" s="29">
        <v>0</v>
      </c>
      <c r="G178" s="29">
        <v>1</v>
      </c>
      <c r="H178" s="29" t="s">
        <v>36</v>
      </c>
      <c r="I178" s="47" t="s">
        <v>38</v>
      </c>
      <c r="J178" s="47" t="s">
        <v>38</v>
      </c>
      <c r="K178" s="30"/>
      <c r="L178" s="32" t="str">
        <f>CONCATENATE(W178," ",X178,"-",Y178,"-",Z178,", el. gest.")</f>
        <v>DW 49/54-190-1:9, el. gest.</v>
      </c>
      <c r="M178" s="32" t="s">
        <v>444</v>
      </c>
      <c r="N178" s="33">
        <v>1</v>
      </c>
      <c r="O178" s="34">
        <v>43956</v>
      </c>
      <c r="P178" s="35" t="s">
        <v>445</v>
      </c>
      <c r="Q178" s="36"/>
      <c r="R178" s="29"/>
      <c r="S178" s="37"/>
      <c r="T178" s="37" t="s">
        <v>174</v>
      </c>
      <c r="U178" s="30"/>
      <c r="V178" s="30"/>
      <c r="W178" s="30" t="s">
        <v>446</v>
      </c>
      <c r="X178" s="30" t="s">
        <v>42</v>
      </c>
      <c r="Y178" s="30">
        <v>190</v>
      </c>
      <c r="Z178" s="59" t="s">
        <v>271</v>
      </c>
      <c r="AA178" s="30" t="s">
        <v>44</v>
      </c>
      <c r="AB178" s="30" t="s">
        <v>45</v>
      </c>
      <c r="AC178" s="30" t="s">
        <v>82</v>
      </c>
      <c r="AD178" s="30" t="s">
        <v>47</v>
      </c>
      <c r="AE178" s="30" t="s">
        <v>48</v>
      </c>
      <c r="AF178" s="30" t="s">
        <v>45</v>
      </c>
      <c r="AG178" s="30" t="str">
        <f t="shared" si="28"/>
        <v>R</v>
      </c>
      <c r="AH178" s="30" t="s">
        <v>318</v>
      </c>
      <c r="AI178" s="30" t="s">
        <v>49</v>
      </c>
      <c r="AJ178" s="30"/>
      <c r="AK178" s="29"/>
    </row>
    <row r="179" spans="1:37" s="39" customFormat="1">
      <c r="A179" s="29" t="s">
        <v>447</v>
      </c>
      <c r="B179" s="29" t="str">
        <f t="shared" si="22"/>
        <v>Sw 1801.0101</v>
      </c>
      <c r="C179" s="29" t="s">
        <v>35</v>
      </c>
      <c r="D179" s="29">
        <v>1</v>
      </c>
      <c r="E179" s="29">
        <v>8</v>
      </c>
      <c r="F179" s="29">
        <v>0</v>
      </c>
      <c r="G179" s="29">
        <v>1</v>
      </c>
      <c r="H179" s="29" t="s">
        <v>36</v>
      </c>
      <c r="I179" s="47" t="s">
        <v>38</v>
      </c>
      <c r="J179" s="47" t="s">
        <v>38</v>
      </c>
      <c r="K179" s="30">
        <v>1</v>
      </c>
      <c r="L179" s="32" t="s">
        <v>448</v>
      </c>
      <c r="M179" s="32" t="s">
        <v>449</v>
      </c>
      <c r="N179" s="33">
        <v>4</v>
      </c>
      <c r="O179" s="34">
        <v>44616</v>
      </c>
      <c r="P179" s="35" t="s">
        <v>450</v>
      </c>
      <c r="Q179" s="36" t="s">
        <v>451</v>
      </c>
      <c r="R179" s="29"/>
      <c r="S179" s="37"/>
      <c r="T179" s="37"/>
      <c r="U179" s="30">
        <f t="shared" ref="U179:V203" si="32">LEN(L179)</f>
        <v>37</v>
      </c>
      <c r="V179" s="30">
        <f t="shared" si="32"/>
        <v>34</v>
      </c>
      <c r="W179" s="30" t="s">
        <v>452</v>
      </c>
      <c r="X179" s="30" t="s">
        <v>453</v>
      </c>
      <c r="Y179" s="30" t="s">
        <v>45</v>
      </c>
      <c r="Z179" s="30" t="s">
        <v>45</v>
      </c>
      <c r="AA179" s="30" t="s">
        <v>454</v>
      </c>
      <c r="AB179" s="30" t="s">
        <v>45</v>
      </c>
      <c r="AC179" s="30" t="s">
        <v>82</v>
      </c>
      <c r="AD179" s="30" t="s">
        <v>47</v>
      </c>
      <c r="AE179" s="30" t="s">
        <v>48</v>
      </c>
      <c r="AF179" s="30" t="s">
        <v>48</v>
      </c>
      <c r="AG179" s="30" t="s">
        <v>45</v>
      </c>
      <c r="AH179" s="30" t="s">
        <v>314</v>
      </c>
      <c r="AI179" s="30"/>
      <c r="AJ179" s="30"/>
      <c r="AK179" s="29"/>
    </row>
    <row r="180" spans="1:37" s="39" customFormat="1">
      <c r="A180" s="38" t="s">
        <v>455</v>
      </c>
      <c r="B180" s="38" t="str">
        <f t="shared" ref="B180:B229" si="33">CONCATENATE(C180," ",D180,E180,F180,G180,H180,I180,J180)</f>
        <v>Sw 1801.0102</v>
      </c>
      <c r="C180" s="38" t="s">
        <v>35</v>
      </c>
      <c r="D180" s="38">
        <v>1</v>
      </c>
      <c r="E180" s="38">
        <v>8</v>
      </c>
      <c r="F180" s="38">
        <v>0</v>
      </c>
      <c r="G180" s="38">
        <v>1</v>
      </c>
      <c r="H180" s="38" t="s">
        <v>36</v>
      </c>
      <c r="I180" s="49" t="s">
        <v>38</v>
      </c>
      <c r="J180" s="49" t="s">
        <v>51</v>
      </c>
      <c r="K180" s="44">
        <v>1</v>
      </c>
      <c r="L180" s="42" t="s">
        <v>456</v>
      </c>
      <c r="M180" s="42" t="s">
        <v>449</v>
      </c>
      <c r="N180" s="43">
        <v>6</v>
      </c>
      <c r="O180" s="34">
        <v>46052</v>
      </c>
      <c r="P180" s="35" t="s">
        <v>457</v>
      </c>
      <c r="Q180" s="36" t="s">
        <v>451</v>
      </c>
      <c r="R180" s="29"/>
      <c r="S180" s="37"/>
      <c r="T180" s="37"/>
      <c r="U180" s="30">
        <f t="shared" si="32"/>
        <v>38</v>
      </c>
      <c r="V180" s="30">
        <f t="shared" si="32"/>
        <v>34</v>
      </c>
      <c r="W180" s="30" t="s">
        <v>452</v>
      </c>
      <c r="X180" s="30" t="s">
        <v>453</v>
      </c>
      <c r="Y180" s="30" t="s">
        <v>45</v>
      </c>
      <c r="Z180" s="30" t="s">
        <v>45</v>
      </c>
      <c r="AA180" s="30" t="s">
        <v>454</v>
      </c>
      <c r="AB180" s="30" t="s">
        <v>45</v>
      </c>
      <c r="AC180" s="30" t="s">
        <v>82</v>
      </c>
      <c r="AD180" s="30" t="s">
        <v>47</v>
      </c>
      <c r="AE180" s="30" t="s">
        <v>48</v>
      </c>
      <c r="AF180" s="30" t="s">
        <v>48</v>
      </c>
      <c r="AG180" s="30" t="s">
        <v>45</v>
      </c>
      <c r="AH180" s="30" t="s">
        <v>314</v>
      </c>
      <c r="AI180" s="30"/>
      <c r="AJ180" s="30"/>
      <c r="AK180" s="29"/>
    </row>
    <row r="181" spans="1:37" s="39" customFormat="1">
      <c r="A181" s="29" t="s">
        <v>458</v>
      </c>
      <c r="B181" s="29" t="str">
        <f t="shared" si="33"/>
        <v>Sw 1801.0121</v>
      </c>
      <c r="C181" s="29" t="s">
        <v>35</v>
      </c>
      <c r="D181" s="29">
        <v>1</v>
      </c>
      <c r="E181" s="29">
        <v>8</v>
      </c>
      <c r="F181" s="29">
        <v>0</v>
      </c>
      <c r="G181" s="29">
        <v>1</v>
      </c>
      <c r="H181" s="29" t="s">
        <v>36</v>
      </c>
      <c r="I181" s="47" t="s">
        <v>38</v>
      </c>
      <c r="J181" s="47">
        <v>21</v>
      </c>
      <c r="K181" s="30">
        <v>1</v>
      </c>
      <c r="L181" s="32" t="s">
        <v>448</v>
      </c>
      <c r="M181" s="32" t="s">
        <v>459</v>
      </c>
      <c r="N181" s="33">
        <v>4</v>
      </c>
      <c r="O181" s="34">
        <v>44616</v>
      </c>
      <c r="P181" s="35" t="s">
        <v>460</v>
      </c>
      <c r="Q181" s="36" t="s">
        <v>332</v>
      </c>
      <c r="R181" s="29"/>
      <c r="S181" s="37"/>
      <c r="T181" s="37"/>
      <c r="U181" s="30">
        <f t="shared" si="32"/>
        <v>37</v>
      </c>
      <c r="V181" s="30">
        <f t="shared" si="32"/>
        <v>30</v>
      </c>
      <c r="W181" s="30" t="s">
        <v>452</v>
      </c>
      <c r="X181" s="30" t="s">
        <v>453</v>
      </c>
      <c r="Y181" s="30" t="s">
        <v>45</v>
      </c>
      <c r="Z181" s="30" t="s">
        <v>45</v>
      </c>
      <c r="AA181" s="30" t="s">
        <v>454</v>
      </c>
      <c r="AB181" s="30" t="s">
        <v>45</v>
      </c>
      <c r="AC181" s="30" t="s">
        <v>82</v>
      </c>
      <c r="AD181" s="30" t="s">
        <v>47</v>
      </c>
      <c r="AE181" s="30" t="s">
        <v>48</v>
      </c>
      <c r="AF181" s="30" t="s">
        <v>70</v>
      </c>
      <c r="AG181" s="30" t="s">
        <v>45</v>
      </c>
      <c r="AH181" s="30" t="s">
        <v>318</v>
      </c>
      <c r="AI181" s="30"/>
      <c r="AJ181" s="30"/>
      <c r="AK181" s="29"/>
    </row>
    <row r="182" spans="1:37" s="39" customFormat="1">
      <c r="A182" s="29" t="s">
        <v>461</v>
      </c>
      <c r="B182" s="38" t="str">
        <f t="shared" si="33"/>
        <v>Sw 1801.0122</v>
      </c>
      <c r="C182" s="38" t="s">
        <v>35</v>
      </c>
      <c r="D182" s="38">
        <v>1</v>
      </c>
      <c r="E182" s="38">
        <v>8</v>
      </c>
      <c r="F182" s="38">
        <v>0</v>
      </c>
      <c r="G182" s="38">
        <v>1</v>
      </c>
      <c r="H182" s="38" t="s">
        <v>36</v>
      </c>
      <c r="I182" s="49" t="s">
        <v>38</v>
      </c>
      <c r="J182" s="49">
        <v>22</v>
      </c>
      <c r="K182" s="44">
        <v>1</v>
      </c>
      <c r="L182" s="32" t="s">
        <v>456</v>
      </c>
      <c r="M182" s="32" t="s">
        <v>459</v>
      </c>
      <c r="N182" s="33">
        <v>5</v>
      </c>
      <c r="O182" s="34">
        <v>46000</v>
      </c>
      <c r="P182" s="35" t="s">
        <v>462</v>
      </c>
      <c r="Q182" s="36" t="s">
        <v>332</v>
      </c>
      <c r="R182" s="29"/>
      <c r="S182" s="37"/>
      <c r="T182" s="37"/>
      <c r="U182" s="30">
        <f t="shared" si="32"/>
        <v>38</v>
      </c>
      <c r="V182" s="30">
        <f t="shared" si="32"/>
        <v>30</v>
      </c>
      <c r="W182" s="30" t="s">
        <v>452</v>
      </c>
      <c r="X182" s="30" t="s">
        <v>453</v>
      </c>
      <c r="Y182" s="30" t="s">
        <v>45</v>
      </c>
      <c r="Z182" s="30" t="s">
        <v>45</v>
      </c>
      <c r="AA182" s="30" t="s">
        <v>454</v>
      </c>
      <c r="AB182" s="30" t="s">
        <v>45</v>
      </c>
      <c r="AC182" s="30" t="s">
        <v>79</v>
      </c>
      <c r="AD182" s="30" t="s">
        <v>47</v>
      </c>
      <c r="AE182" s="30" t="s">
        <v>48</v>
      </c>
      <c r="AF182" s="30" t="s">
        <v>70</v>
      </c>
      <c r="AG182" s="30" t="s">
        <v>45</v>
      </c>
      <c r="AH182" s="30" t="s">
        <v>318</v>
      </c>
      <c r="AI182" s="30"/>
      <c r="AJ182" s="30"/>
      <c r="AK182" s="29"/>
    </row>
    <row r="183" spans="1:37" s="39" customFormat="1">
      <c r="A183" s="29" t="s">
        <v>463</v>
      </c>
      <c r="B183" s="29" t="str">
        <f t="shared" si="33"/>
        <v>Sw 1802.0101</v>
      </c>
      <c r="C183" s="29" t="s">
        <v>35</v>
      </c>
      <c r="D183" s="29">
        <v>1</v>
      </c>
      <c r="E183" s="29">
        <v>8</v>
      </c>
      <c r="F183" s="29">
        <v>0</v>
      </c>
      <c r="G183" s="29">
        <v>2</v>
      </c>
      <c r="H183" s="29" t="s">
        <v>36</v>
      </c>
      <c r="I183" s="47" t="s">
        <v>38</v>
      </c>
      <c r="J183" s="47" t="s">
        <v>38</v>
      </c>
      <c r="K183" s="30">
        <v>1</v>
      </c>
      <c r="L183" s="32" t="s">
        <v>464</v>
      </c>
      <c r="M183" s="32" t="s">
        <v>449</v>
      </c>
      <c r="N183" s="33">
        <v>5</v>
      </c>
      <c r="O183" s="34">
        <v>44236</v>
      </c>
      <c r="P183" s="35" t="s">
        <v>465</v>
      </c>
      <c r="Q183" s="36">
        <v>1</v>
      </c>
      <c r="R183" s="29"/>
      <c r="S183" s="37"/>
      <c r="T183" s="37"/>
      <c r="U183" s="30">
        <f t="shared" si="32"/>
        <v>37</v>
      </c>
      <c r="V183" s="30">
        <f t="shared" si="32"/>
        <v>34</v>
      </c>
      <c r="W183" s="30" t="s">
        <v>452</v>
      </c>
      <c r="X183" s="30" t="s">
        <v>453</v>
      </c>
      <c r="Y183" s="30" t="s">
        <v>45</v>
      </c>
      <c r="Z183" s="30" t="s">
        <v>45</v>
      </c>
      <c r="AA183" s="30" t="s">
        <v>454</v>
      </c>
      <c r="AB183" s="30" t="s">
        <v>45</v>
      </c>
      <c r="AC183" s="30" t="s">
        <v>79</v>
      </c>
      <c r="AD183" s="30" t="s">
        <v>466</v>
      </c>
      <c r="AE183" s="30" t="s">
        <v>48</v>
      </c>
      <c r="AF183" s="30" t="s">
        <v>48</v>
      </c>
      <c r="AG183" s="30" t="s">
        <v>45</v>
      </c>
      <c r="AH183" s="30" t="s">
        <v>314</v>
      </c>
      <c r="AI183" s="30"/>
      <c r="AJ183" s="30"/>
      <c r="AK183" s="29"/>
    </row>
    <row r="184" spans="1:37" s="39" customFormat="1">
      <c r="A184" s="29" t="s">
        <v>467</v>
      </c>
      <c r="B184" s="29" t="str">
        <f t="shared" si="33"/>
        <v>Sw 1802.0121</v>
      </c>
      <c r="C184" s="29" t="s">
        <v>35</v>
      </c>
      <c r="D184" s="29">
        <v>1</v>
      </c>
      <c r="E184" s="29">
        <v>8</v>
      </c>
      <c r="F184" s="29">
        <v>0</v>
      </c>
      <c r="G184" s="29">
        <v>2</v>
      </c>
      <c r="H184" s="29" t="s">
        <v>36</v>
      </c>
      <c r="I184" s="47" t="s">
        <v>38</v>
      </c>
      <c r="J184" s="47">
        <v>21</v>
      </c>
      <c r="K184" s="30">
        <v>1</v>
      </c>
      <c r="L184" s="32" t="s">
        <v>468</v>
      </c>
      <c r="M184" s="32" t="s">
        <v>459</v>
      </c>
      <c r="N184" s="33">
        <v>2</v>
      </c>
      <c r="O184" s="34">
        <v>43899</v>
      </c>
      <c r="P184" s="35" t="s">
        <v>469</v>
      </c>
      <c r="Q184" s="36">
        <v>1</v>
      </c>
      <c r="R184" s="29"/>
      <c r="S184" s="37"/>
      <c r="T184" s="37"/>
      <c r="U184" s="30">
        <f t="shared" si="32"/>
        <v>38</v>
      </c>
      <c r="V184" s="30">
        <f t="shared" si="32"/>
        <v>30</v>
      </c>
      <c r="W184" s="30" t="s">
        <v>452</v>
      </c>
      <c r="X184" s="30" t="s">
        <v>453</v>
      </c>
      <c r="Y184" s="30" t="s">
        <v>45</v>
      </c>
      <c r="Z184" s="30" t="s">
        <v>45</v>
      </c>
      <c r="AA184" s="30" t="s">
        <v>454</v>
      </c>
      <c r="AB184" s="30" t="s">
        <v>45</v>
      </c>
      <c r="AC184" s="30" t="s">
        <v>79</v>
      </c>
      <c r="AD184" s="30" t="s">
        <v>466</v>
      </c>
      <c r="AE184" s="30" t="s">
        <v>48</v>
      </c>
      <c r="AF184" s="30" t="s">
        <v>70</v>
      </c>
      <c r="AG184" s="30" t="s">
        <v>45</v>
      </c>
      <c r="AH184" s="30" t="s">
        <v>318</v>
      </c>
      <c r="AI184" s="30"/>
      <c r="AJ184" s="30"/>
      <c r="AK184" s="29"/>
    </row>
    <row r="185" spans="1:37" s="39" customFormat="1">
      <c r="A185" s="29" t="s">
        <v>470</v>
      </c>
      <c r="B185" s="29" t="str">
        <f t="shared" si="33"/>
        <v>Sw 1802.0121</v>
      </c>
      <c r="C185" s="29" t="s">
        <v>35</v>
      </c>
      <c r="D185" s="29">
        <v>1</v>
      </c>
      <c r="E185" s="29">
        <v>8</v>
      </c>
      <c r="F185" s="29">
        <v>0</v>
      </c>
      <c r="G185" s="29">
        <v>2</v>
      </c>
      <c r="H185" s="29" t="s">
        <v>36</v>
      </c>
      <c r="I185" s="47" t="s">
        <v>38</v>
      </c>
      <c r="J185" s="47">
        <v>21</v>
      </c>
      <c r="K185" s="30">
        <v>1</v>
      </c>
      <c r="L185" s="32" t="s">
        <v>471</v>
      </c>
      <c r="M185" s="32" t="s">
        <v>472</v>
      </c>
      <c r="N185" s="33">
        <v>1</v>
      </c>
      <c r="O185" s="34">
        <v>44299</v>
      </c>
      <c r="P185" s="35"/>
      <c r="Q185" s="36"/>
      <c r="R185" s="29"/>
      <c r="S185" s="37"/>
      <c r="T185" s="37"/>
      <c r="U185" s="30">
        <f t="shared" si="32"/>
        <v>40</v>
      </c>
      <c r="V185" s="30">
        <f t="shared" si="32"/>
        <v>17</v>
      </c>
      <c r="W185" s="30" t="s">
        <v>452</v>
      </c>
      <c r="X185" s="30" t="s">
        <v>453</v>
      </c>
      <c r="Y185" s="30" t="s">
        <v>45</v>
      </c>
      <c r="Z185" s="30" t="s">
        <v>45</v>
      </c>
      <c r="AA185" s="30" t="s">
        <v>454</v>
      </c>
      <c r="AB185" s="30" t="s">
        <v>45</v>
      </c>
      <c r="AC185" s="30" t="s">
        <v>79</v>
      </c>
      <c r="AD185" s="30" t="s">
        <v>466</v>
      </c>
      <c r="AE185" s="30" t="s">
        <v>48</v>
      </c>
      <c r="AF185" s="30" t="s">
        <v>70</v>
      </c>
      <c r="AG185" s="30" t="s">
        <v>45</v>
      </c>
      <c r="AH185" s="30" t="s">
        <v>318</v>
      </c>
      <c r="AI185" s="30"/>
      <c r="AJ185" s="30"/>
      <c r="AK185" s="29"/>
    </row>
    <row r="186" spans="1:37" s="39" customFormat="1">
      <c r="A186" s="29" t="s">
        <v>473</v>
      </c>
      <c r="B186" s="29" t="str">
        <f t="shared" si="33"/>
        <v>Sw 1802.0101</v>
      </c>
      <c r="C186" s="29" t="s">
        <v>35</v>
      </c>
      <c r="D186" s="29">
        <v>1</v>
      </c>
      <c r="E186" s="29">
        <v>8</v>
      </c>
      <c r="F186" s="29">
        <v>0</v>
      </c>
      <c r="G186" s="29">
        <v>2</v>
      </c>
      <c r="H186" s="29" t="s">
        <v>36</v>
      </c>
      <c r="I186" s="47" t="s">
        <v>38</v>
      </c>
      <c r="J186" s="47" t="s">
        <v>38</v>
      </c>
      <c r="K186" s="30">
        <v>1</v>
      </c>
      <c r="L186" s="32" t="s">
        <v>474</v>
      </c>
      <c r="M186" s="32" t="s">
        <v>449</v>
      </c>
      <c r="N186" s="33">
        <v>1</v>
      </c>
      <c r="O186" s="34">
        <v>44627</v>
      </c>
      <c r="P186" s="35" t="s">
        <v>465</v>
      </c>
      <c r="Q186" s="36">
        <v>1</v>
      </c>
      <c r="R186" s="29"/>
      <c r="S186" s="37"/>
      <c r="T186" s="37"/>
      <c r="U186" s="30">
        <f t="shared" si="32"/>
        <v>38</v>
      </c>
      <c r="V186" s="30">
        <f t="shared" si="32"/>
        <v>34</v>
      </c>
      <c r="W186" s="30" t="s">
        <v>452</v>
      </c>
      <c r="X186" s="30" t="s">
        <v>453</v>
      </c>
      <c r="Y186" s="30" t="s">
        <v>45</v>
      </c>
      <c r="Z186" s="30" t="s">
        <v>45</v>
      </c>
      <c r="AA186" s="30" t="s">
        <v>454</v>
      </c>
      <c r="AB186" s="30" t="s">
        <v>45</v>
      </c>
      <c r="AC186" s="30" t="s">
        <v>79</v>
      </c>
      <c r="AD186" s="30" t="s">
        <v>131</v>
      </c>
      <c r="AE186" s="30" t="s">
        <v>48</v>
      </c>
      <c r="AF186" s="30" t="s">
        <v>48</v>
      </c>
      <c r="AG186" s="30" t="s">
        <v>45</v>
      </c>
      <c r="AH186" s="30" t="s">
        <v>314</v>
      </c>
      <c r="AI186" s="30"/>
      <c r="AJ186" s="30"/>
      <c r="AK186" s="29"/>
    </row>
    <row r="187" spans="1:37" s="39" customFormat="1">
      <c r="A187" s="29" t="s">
        <v>475</v>
      </c>
      <c r="B187" s="29" t="str">
        <f t="shared" si="33"/>
        <v>Sw 1842.0201</v>
      </c>
      <c r="C187" s="29" t="s">
        <v>35</v>
      </c>
      <c r="D187" s="29">
        <v>1</v>
      </c>
      <c r="E187" s="29">
        <v>8</v>
      </c>
      <c r="F187" s="29">
        <v>4</v>
      </c>
      <c r="G187" s="29">
        <v>2</v>
      </c>
      <c r="H187" s="29" t="s">
        <v>36</v>
      </c>
      <c r="I187" s="47" t="s">
        <v>51</v>
      </c>
      <c r="J187" s="47" t="s">
        <v>38</v>
      </c>
      <c r="K187" s="30">
        <v>1</v>
      </c>
      <c r="L187" s="32" t="s">
        <v>476</v>
      </c>
      <c r="M187" s="32" t="s">
        <v>449</v>
      </c>
      <c r="N187" s="33">
        <v>3</v>
      </c>
      <c r="O187" s="34">
        <v>43991</v>
      </c>
      <c r="P187" s="35" t="s">
        <v>477</v>
      </c>
      <c r="Q187" s="36"/>
      <c r="R187" s="29"/>
      <c r="S187" s="37"/>
      <c r="T187" s="37"/>
      <c r="U187" s="30">
        <f t="shared" si="32"/>
        <v>40</v>
      </c>
      <c r="V187" s="30">
        <f t="shared" si="32"/>
        <v>34</v>
      </c>
      <c r="W187" s="30" t="s">
        <v>41</v>
      </c>
      <c r="X187" s="30">
        <v>49</v>
      </c>
      <c r="Y187" s="30">
        <v>190</v>
      </c>
      <c r="Z187" s="30" t="s">
        <v>45</v>
      </c>
      <c r="AA187" s="30" t="s">
        <v>454</v>
      </c>
      <c r="AB187" s="30"/>
      <c r="AC187" s="30" t="s">
        <v>79</v>
      </c>
      <c r="AD187" s="30" t="s">
        <v>466</v>
      </c>
      <c r="AE187" s="30" t="s">
        <v>48</v>
      </c>
      <c r="AF187" s="30" t="s">
        <v>48</v>
      </c>
      <c r="AG187" s="30" t="s">
        <v>45</v>
      </c>
      <c r="AH187" s="30" t="s">
        <v>314</v>
      </c>
      <c r="AI187" s="30"/>
      <c r="AJ187" s="30"/>
      <c r="AK187" s="29"/>
    </row>
    <row r="188" spans="1:37" s="39" customFormat="1">
      <c r="A188" s="29" t="s">
        <v>478</v>
      </c>
      <c r="B188" s="29" t="str">
        <f t="shared" si="33"/>
        <v>Sw 1842.0202</v>
      </c>
      <c r="C188" s="29" t="s">
        <v>35</v>
      </c>
      <c r="D188" s="29">
        <v>1</v>
      </c>
      <c r="E188" s="29">
        <v>8</v>
      </c>
      <c r="F188" s="29">
        <v>4</v>
      </c>
      <c r="G188" s="29">
        <v>2</v>
      </c>
      <c r="H188" s="29" t="s">
        <v>36</v>
      </c>
      <c r="I188" s="47" t="s">
        <v>51</v>
      </c>
      <c r="J188" s="47" t="s">
        <v>51</v>
      </c>
      <c r="K188" s="30">
        <v>1</v>
      </c>
      <c r="L188" s="32" t="s">
        <v>479</v>
      </c>
      <c r="M188" s="32" t="s">
        <v>449</v>
      </c>
      <c r="N188" s="33">
        <v>3</v>
      </c>
      <c r="O188" s="34">
        <v>43991</v>
      </c>
      <c r="P188" s="35" t="s">
        <v>480</v>
      </c>
      <c r="Q188" s="36"/>
      <c r="R188" s="29"/>
      <c r="S188" s="37"/>
      <c r="T188" s="37"/>
      <c r="U188" s="30">
        <f t="shared" si="32"/>
        <v>40</v>
      </c>
      <c r="V188" s="30">
        <f t="shared" si="32"/>
        <v>34</v>
      </c>
      <c r="W188" s="30" t="s">
        <v>41</v>
      </c>
      <c r="X188" s="30">
        <v>49</v>
      </c>
      <c r="Y188" s="30">
        <v>190</v>
      </c>
      <c r="Z188" s="30" t="s">
        <v>45</v>
      </c>
      <c r="AA188" s="30" t="s">
        <v>454</v>
      </c>
      <c r="AB188" s="30"/>
      <c r="AC188" s="30" t="s">
        <v>79</v>
      </c>
      <c r="AD188" s="30" t="s">
        <v>466</v>
      </c>
      <c r="AE188" s="30" t="s">
        <v>48</v>
      </c>
      <c r="AF188" s="30" t="s">
        <v>48</v>
      </c>
      <c r="AG188" s="30" t="s">
        <v>45</v>
      </c>
      <c r="AH188" s="30" t="s">
        <v>314</v>
      </c>
      <c r="AI188" s="30"/>
      <c r="AJ188" s="30"/>
      <c r="AK188" s="29"/>
    </row>
    <row r="189" spans="1:37" s="39" customFormat="1" ht="15.75" customHeight="1">
      <c r="A189" s="29" t="s">
        <v>481</v>
      </c>
      <c r="B189" s="38" t="str">
        <f t="shared" si="33"/>
        <v>Sw 1842.0203</v>
      </c>
      <c r="C189" s="38" t="s">
        <v>35</v>
      </c>
      <c r="D189" s="38">
        <v>1</v>
      </c>
      <c r="E189" s="38">
        <v>8</v>
      </c>
      <c r="F189" s="38">
        <v>4</v>
      </c>
      <c r="G189" s="38">
        <v>2</v>
      </c>
      <c r="H189" s="38" t="s">
        <v>36</v>
      </c>
      <c r="I189" s="49" t="s">
        <v>51</v>
      </c>
      <c r="J189" s="49" t="s">
        <v>58</v>
      </c>
      <c r="K189" s="44">
        <v>1</v>
      </c>
      <c r="L189" s="32" t="s">
        <v>482</v>
      </c>
      <c r="M189" s="32" t="s">
        <v>449</v>
      </c>
      <c r="N189" s="33">
        <v>4</v>
      </c>
      <c r="O189" s="34">
        <v>45330</v>
      </c>
      <c r="P189" s="35" t="s">
        <v>483</v>
      </c>
      <c r="Q189" s="36"/>
      <c r="R189" s="29"/>
      <c r="S189" s="37"/>
      <c r="T189" s="37"/>
      <c r="U189" s="30">
        <f t="shared" si="32"/>
        <v>38</v>
      </c>
      <c r="V189" s="30">
        <f t="shared" si="32"/>
        <v>34</v>
      </c>
      <c r="W189" s="30" t="s">
        <v>41</v>
      </c>
      <c r="X189" s="30">
        <v>49</v>
      </c>
      <c r="Y189" s="30">
        <v>300</v>
      </c>
      <c r="Z189" s="30" t="s">
        <v>45</v>
      </c>
      <c r="AA189" s="30" t="s">
        <v>454</v>
      </c>
      <c r="AB189" s="30"/>
      <c r="AC189" s="30" t="s">
        <v>79</v>
      </c>
      <c r="AD189" s="30" t="s">
        <v>466</v>
      </c>
      <c r="AE189" s="30" t="s">
        <v>48</v>
      </c>
      <c r="AF189" s="30" t="s">
        <v>48</v>
      </c>
      <c r="AG189" s="30" t="s">
        <v>45</v>
      </c>
      <c r="AH189" s="30" t="s">
        <v>314</v>
      </c>
      <c r="AI189" s="30"/>
      <c r="AJ189" s="30"/>
      <c r="AK189" s="29"/>
    </row>
    <row r="190" spans="1:37" s="39" customFormat="1" ht="15.75" customHeight="1">
      <c r="A190" s="29" t="s">
        <v>484</v>
      </c>
      <c r="B190" s="29" t="str">
        <f t="shared" si="33"/>
        <v>Sw 1842.0204</v>
      </c>
      <c r="C190" s="29" t="s">
        <v>35</v>
      </c>
      <c r="D190" s="29">
        <v>1</v>
      </c>
      <c r="E190" s="29">
        <v>8</v>
      </c>
      <c r="F190" s="29">
        <v>4</v>
      </c>
      <c r="G190" s="29">
        <v>2</v>
      </c>
      <c r="H190" s="29" t="s">
        <v>36</v>
      </c>
      <c r="I190" s="47" t="s">
        <v>51</v>
      </c>
      <c r="J190" s="47" t="s">
        <v>485</v>
      </c>
      <c r="K190" s="30">
        <v>1</v>
      </c>
      <c r="L190" s="32" t="s">
        <v>486</v>
      </c>
      <c r="M190" s="32" t="s">
        <v>487</v>
      </c>
      <c r="N190" s="33">
        <v>1</v>
      </c>
      <c r="O190" s="34">
        <v>44140</v>
      </c>
      <c r="P190" s="35"/>
      <c r="Q190" s="36"/>
      <c r="R190" s="29"/>
      <c r="S190" s="37"/>
      <c r="T190" s="37"/>
      <c r="U190" s="30">
        <f t="shared" si="32"/>
        <v>37</v>
      </c>
      <c r="V190" s="30">
        <f t="shared" si="32"/>
        <v>29</v>
      </c>
      <c r="W190" s="30" t="s">
        <v>41</v>
      </c>
      <c r="X190" s="30">
        <v>49</v>
      </c>
      <c r="Y190" s="30">
        <v>190</v>
      </c>
      <c r="Z190" s="30" t="s">
        <v>45</v>
      </c>
      <c r="AA190" s="30" t="s">
        <v>454</v>
      </c>
      <c r="AB190" s="30" t="s">
        <v>423</v>
      </c>
      <c r="AC190" s="30" t="s">
        <v>79</v>
      </c>
      <c r="AD190" s="30" t="s">
        <v>47</v>
      </c>
      <c r="AE190" s="30" t="s">
        <v>70</v>
      </c>
      <c r="AF190" s="30" t="s">
        <v>48</v>
      </c>
      <c r="AG190" s="30" t="s">
        <v>45</v>
      </c>
      <c r="AH190" s="30" t="s">
        <v>314</v>
      </c>
      <c r="AI190" s="30"/>
      <c r="AJ190" s="30"/>
      <c r="AK190" s="29"/>
    </row>
    <row r="191" spans="1:37" s="39" customFormat="1" ht="15.75" customHeight="1">
      <c r="A191" s="29" t="s">
        <v>488</v>
      </c>
      <c r="B191" s="29" t="str">
        <f t="shared" si="33"/>
        <v>Sw 1842.0205</v>
      </c>
      <c r="C191" s="29" t="s">
        <v>35</v>
      </c>
      <c r="D191" s="29">
        <v>1</v>
      </c>
      <c r="E191" s="29">
        <v>8</v>
      </c>
      <c r="F191" s="29">
        <v>4</v>
      </c>
      <c r="G191" s="29">
        <v>2</v>
      </c>
      <c r="H191" s="29" t="s">
        <v>36</v>
      </c>
      <c r="I191" s="47" t="s">
        <v>51</v>
      </c>
      <c r="J191" s="47" t="s">
        <v>64</v>
      </c>
      <c r="K191" s="30">
        <v>1</v>
      </c>
      <c r="L191" s="32" t="s">
        <v>489</v>
      </c>
      <c r="M191" s="32" t="s">
        <v>449</v>
      </c>
      <c r="N191" s="33">
        <v>1</v>
      </c>
      <c r="O191" s="34">
        <v>44705</v>
      </c>
      <c r="P191" s="35" t="s">
        <v>483</v>
      </c>
      <c r="Q191" s="36"/>
      <c r="R191" s="29"/>
      <c r="S191" s="37"/>
      <c r="T191" s="37"/>
      <c r="U191" s="30">
        <f t="shared" si="32"/>
        <v>40</v>
      </c>
      <c r="V191" s="30">
        <f t="shared" si="32"/>
        <v>34</v>
      </c>
      <c r="W191" s="30" t="s">
        <v>41</v>
      </c>
      <c r="X191" s="30">
        <v>49</v>
      </c>
      <c r="Y191" s="30">
        <v>300</v>
      </c>
      <c r="Z191" s="30" t="s">
        <v>45</v>
      </c>
      <c r="AA191" s="30" t="s">
        <v>454</v>
      </c>
      <c r="AB191" s="30"/>
      <c r="AC191" s="30" t="s">
        <v>79</v>
      </c>
      <c r="AD191" s="30" t="s">
        <v>466</v>
      </c>
      <c r="AE191" s="30" t="s">
        <v>48</v>
      </c>
      <c r="AF191" s="30" t="s">
        <v>48</v>
      </c>
      <c r="AG191" s="30" t="s">
        <v>45</v>
      </c>
      <c r="AH191" s="30" t="s">
        <v>314</v>
      </c>
      <c r="AI191" s="30"/>
      <c r="AJ191" s="30"/>
      <c r="AK191" s="29"/>
    </row>
    <row r="192" spans="1:37" s="39" customFormat="1">
      <c r="A192" s="29" t="s">
        <v>490</v>
      </c>
      <c r="B192" s="29" t="str">
        <f t="shared" si="33"/>
        <v>Sw 1842.0221</v>
      </c>
      <c r="C192" s="29" t="s">
        <v>35</v>
      </c>
      <c r="D192" s="29">
        <v>1</v>
      </c>
      <c r="E192" s="29">
        <v>8</v>
      </c>
      <c r="F192" s="29">
        <v>4</v>
      </c>
      <c r="G192" s="29">
        <v>2</v>
      </c>
      <c r="H192" s="29" t="s">
        <v>36</v>
      </c>
      <c r="I192" s="47" t="s">
        <v>51</v>
      </c>
      <c r="J192" s="47">
        <v>21</v>
      </c>
      <c r="K192" s="30">
        <v>1</v>
      </c>
      <c r="L192" s="32" t="s">
        <v>476</v>
      </c>
      <c r="M192" s="32" t="s">
        <v>459</v>
      </c>
      <c r="N192" s="33">
        <v>2</v>
      </c>
      <c r="O192" s="34">
        <v>43887</v>
      </c>
      <c r="P192" s="35" t="s">
        <v>491</v>
      </c>
      <c r="Q192" s="36"/>
      <c r="R192" s="29"/>
      <c r="S192" s="37"/>
      <c r="T192" s="37"/>
      <c r="U192" s="30">
        <f t="shared" si="32"/>
        <v>40</v>
      </c>
      <c r="V192" s="30">
        <f t="shared" si="32"/>
        <v>30</v>
      </c>
      <c r="W192" s="30" t="s">
        <v>41</v>
      </c>
      <c r="X192" s="30">
        <v>49</v>
      </c>
      <c r="Y192" s="30">
        <v>190</v>
      </c>
      <c r="Z192" s="30" t="s">
        <v>45</v>
      </c>
      <c r="AA192" s="30" t="s">
        <v>454</v>
      </c>
      <c r="AB192" s="30"/>
      <c r="AC192" s="30" t="s">
        <v>79</v>
      </c>
      <c r="AD192" s="30" t="s">
        <v>466</v>
      </c>
      <c r="AE192" s="30" t="s">
        <v>48</v>
      </c>
      <c r="AF192" s="30" t="s">
        <v>70</v>
      </c>
      <c r="AG192" s="30" t="s">
        <v>45</v>
      </c>
      <c r="AH192" s="30" t="s">
        <v>314</v>
      </c>
      <c r="AI192" s="30"/>
      <c r="AJ192" s="30"/>
      <c r="AK192" s="29"/>
    </row>
    <row r="193" spans="1:37" s="39" customFormat="1">
      <c r="A193" s="29" t="s">
        <v>492</v>
      </c>
      <c r="B193" s="29" t="str">
        <f t="shared" si="33"/>
        <v>Sw 1842.0222</v>
      </c>
      <c r="C193" s="29" t="s">
        <v>35</v>
      </c>
      <c r="D193" s="29">
        <v>1</v>
      </c>
      <c r="E193" s="29">
        <v>8</v>
      </c>
      <c r="F193" s="29">
        <v>4</v>
      </c>
      <c r="G193" s="29">
        <v>2</v>
      </c>
      <c r="H193" s="29" t="s">
        <v>36</v>
      </c>
      <c r="I193" s="47" t="s">
        <v>51</v>
      </c>
      <c r="J193" s="47">
        <v>22</v>
      </c>
      <c r="K193" s="30">
        <v>1</v>
      </c>
      <c r="L193" s="32" t="s">
        <v>479</v>
      </c>
      <c r="M193" s="32" t="s">
        <v>459</v>
      </c>
      <c r="N193" s="33">
        <v>2</v>
      </c>
      <c r="O193" s="34">
        <v>43887</v>
      </c>
      <c r="P193" s="35" t="s">
        <v>493</v>
      </c>
      <c r="Q193" s="36"/>
      <c r="R193" s="29"/>
      <c r="S193" s="37"/>
      <c r="T193" s="37"/>
      <c r="U193" s="30">
        <f t="shared" si="32"/>
        <v>40</v>
      </c>
      <c r="V193" s="30">
        <f t="shared" si="32"/>
        <v>30</v>
      </c>
      <c r="W193" s="30" t="s">
        <v>41</v>
      </c>
      <c r="X193" s="30">
        <v>49</v>
      </c>
      <c r="Y193" s="30">
        <v>190</v>
      </c>
      <c r="Z193" s="30" t="s">
        <v>45</v>
      </c>
      <c r="AA193" s="30" t="s">
        <v>454</v>
      </c>
      <c r="AB193" s="30"/>
      <c r="AC193" s="30" t="s">
        <v>79</v>
      </c>
      <c r="AD193" s="30" t="s">
        <v>466</v>
      </c>
      <c r="AE193" s="30" t="s">
        <v>48</v>
      </c>
      <c r="AF193" s="30" t="s">
        <v>70</v>
      </c>
      <c r="AG193" s="30" t="s">
        <v>45</v>
      </c>
      <c r="AH193" s="30" t="s">
        <v>314</v>
      </c>
      <c r="AI193" s="30"/>
      <c r="AJ193" s="30"/>
      <c r="AK193" s="29"/>
    </row>
    <row r="194" spans="1:37" s="39" customFormat="1">
      <c r="A194" s="29" t="s">
        <v>494</v>
      </c>
      <c r="B194" s="29" t="str">
        <f t="shared" si="33"/>
        <v>Sw 1842.0223</v>
      </c>
      <c r="C194" s="29" t="s">
        <v>35</v>
      </c>
      <c r="D194" s="29">
        <v>1</v>
      </c>
      <c r="E194" s="29">
        <v>8</v>
      </c>
      <c r="F194" s="29">
        <v>4</v>
      </c>
      <c r="G194" s="29">
        <v>2</v>
      </c>
      <c r="H194" s="29" t="s">
        <v>36</v>
      </c>
      <c r="I194" s="47" t="s">
        <v>51</v>
      </c>
      <c r="J194" s="47">
        <v>23</v>
      </c>
      <c r="K194" s="30">
        <v>1</v>
      </c>
      <c r="L194" s="32" t="s">
        <v>482</v>
      </c>
      <c r="M194" s="32" t="s">
        <v>459</v>
      </c>
      <c r="N194" s="33">
        <v>2</v>
      </c>
      <c r="O194" s="34">
        <v>43921</v>
      </c>
      <c r="P194" s="35" t="s">
        <v>495</v>
      </c>
      <c r="Q194" s="36"/>
      <c r="R194" s="29"/>
      <c r="S194" s="37"/>
      <c r="T194" s="37"/>
      <c r="U194" s="30">
        <f t="shared" si="32"/>
        <v>38</v>
      </c>
      <c r="V194" s="30">
        <f t="shared" si="32"/>
        <v>30</v>
      </c>
      <c r="W194" s="30" t="s">
        <v>41</v>
      </c>
      <c r="X194" s="30">
        <v>49</v>
      </c>
      <c r="Y194" s="30">
        <v>300</v>
      </c>
      <c r="Z194" s="30" t="s">
        <v>45</v>
      </c>
      <c r="AA194" s="30" t="s">
        <v>454</v>
      </c>
      <c r="AB194" s="30"/>
      <c r="AC194" s="30" t="s">
        <v>79</v>
      </c>
      <c r="AD194" s="30" t="s">
        <v>466</v>
      </c>
      <c r="AE194" s="30" t="s">
        <v>48</v>
      </c>
      <c r="AF194" s="30" t="s">
        <v>70</v>
      </c>
      <c r="AG194" s="30" t="s">
        <v>45</v>
      </c>
      <c r="AH194" s="30" t="s">
        <v>314</v>
      </c>
      <c r="AI194" s="30"/>
      <c r="AJ194" s="30"/>
      <c r="AK194" s="29"/>
    </row>
    <row r="195" spans="1:37" s="29" customFormat="1">
      <c r="A195" s="29" t="s">
        <v>496</v>
      </c>
      <c r="B195" s="29" t="str">
        <f t="shared" si="33"/>
        <v>Sw 1842.0224</v>
      </c>
      <c r="C195" s="29" t="s">
        <v>35</v>
      </c>
      <c r="D195" s="29">
        <v>1</v>
      </c>
      <c r="E195" s="29">
        <v>8</v>
      </c>
      <c r="F195" s="29">
        <v>4</v>
      </c>
      <c r="G195" s="29">
        <v>2</v>
      </c>
      <c r="H195" s="30" t="s">
        <v>36</v>
      </c>
      <c r="I195" s="47" t="s">
        <v>51</v>
      </c>
      <c r="J195" s="31">
        <v>24</v>
      </c>
      <c r="K195" s="30">
        <v>1</v>
      </c>
      <c r="L195" s="32" t="s">
        <v>486</v>
      </c>
      <c r="M195" s="32" t="s">
        <v>497</v>
      </c>
      <c r="N195" s="33">
        <v>2</v>
      </c>
      <c r="O195" s="34">
        <v>44089</v>
      </c>
      <c r="P195" s="35" t="s">
        <v>45</v>
      </c>
      <c r="Q195" s="36"/>
      <c r="S195" s="37"/>
      <c r="T195" s="37"/>
      <c r="U195" s="30">
        <f t="shared" si="32"/>
        <v>37</v>
      </c>
      <c r="V195" s="30">
        <f t="shared" si="32"/>
        <v>13</v>
      </c>
      <c r="W195" s="30" t="s">
        <v>452</v>
      </c>
      <c r="X195" s="30">
        <v>49</v>
      </c>
      <c r="Y195" s="30" t="s">
        <v>498</v>
      </c>
      <c r="Z195" s="30"/>
      <c r="AA195" s="30" t="s">
        <v>454</v>
      </c>
      <c r="AB195" s="30" t="s">
        <v>423</v>
      </c>
      <c r="AC195" s="30" t="s">
        <v>79</v>
      </c>
      <c r="AD195" s="30" t="s">
        <v>466</v>
      </c>
      <c r="AE195" s="30" t="s">
        <v>70</v>
      </c>
      <c r="AF195" s="30" t="s">
        <v>48</v>
      </c>
      <c r="AG195" s="30"/>
      <c r="AH195" s="30" t="s">
        <v>318</v>
      </c>
      <c r="AI195" s="30"/>
    </row>
    <row r="196" spans="1:37" s="29" customFormat="1">
      <c r="A196" s="29" t="s">
        <v>499</v>
      </c>
      <c r="B196" s="29" t="str">
        <f t="shared" si="33"/>
        <v>Sw 1851.0411</v>
      </c>
      <c r="C196" s="29" t="s">
        <v>35</v>
      </c>
      <c r="D196" s="29">
        <v>1</v>
      </c>
      <c r="E196" s="29">
        <v>8</v>
      </c>
      <c r="F196" s="29">
        <v>5</v>
      </c>
      <c r="G196" s="29">
        <v>1</v>
      </c>
      <c r="H196" s="30" t="s">
        <v>36</v>
      </c>
      <c r="I196" s="47" t="s">
        <v>485</v>
      </c>
      <c r="J196" s="31">
        <v>11</v>
      </c>
      <c r="K196" s="30">
        <v>1</v>
      </c>
      <c r="L196" s="32" t="s">
        <v>486</v>
      </c>
      <c r="M196" s="32" t="s">
        <v>500</v>
      </c>
      <c r="N196" s="33">
        <v>1</v>
      </c>
      <c r="O196" s="34">
        <v>42782</v>
      </c>
      <c r="P196" s="35" t="s">
        <v>45</v>
      </c>
      <c r="Q196" s="36"/>
      <c r="S196" s="37"/>
      <c r="T196" s="37"/>
      <c r="U196" s="30">
        <f t="shared" si="32"/>
        <v>37</v>
      </c>
      <c r="V196" s="30">
        <f t="shared" si="32"/>
        <v>13</v>
      </c>
      <c r="W196" s="30" t="s">
        <v>452</v>
      </c>
      <c r="X196" s="30">
        <v>54</v>
      </c>
      <c r="Y196" s="30" t="s">
        <v>498</v>
      </c>
      <c r="Z196" s="30"/>
      <c r="AA196" s="30" t="s">
        <v>454</v>
      </c>
      <c r="AB196" s="30" t="s">
        <v>423</v>
      </c>
      <c r="AC196" s="30"/>
      <c r="AD196" s="30"/>
      <c r="AE196" s="30"/>
      <c r="AF196" s="30"/>
      <c r="AG196" s="30"/>
      <c r="AH196" s="30"/>
      <c r="AI196" s="30"/>
    </row>
    <row r="197" spans="1:37" s="29" customFormat="1">
      <c r="A197" s="29" t="s">
        <v>501</v>
      </c>
      <c r="B197" s="29" t="str">
        <f t="shared" si="33"/>
        <v>Sw 1851.0512</v>
      </c>
      <c r="C197" s="29" t="s">
        <v>35</v>
      </c>
      <c r="D197" s="29">
        <v>1</v>
      </c>
      <c r="E197" s="29">
        <v>8</v>
      </c>
      <c r="F197" s="29">
        <v>5</v>
      </c>
      <c r="G197" s="29">
        <v>1</v>
      </c>
      <c r="H197" s="30" t="s">
        <v>36</v>
      </c>
      <c r="I197" s="47" t="s">
        <v>64</v>
      </c>
      <c r="J197" s="31">
        <v>12</v>
      </c>
      <c r="K197" s="30">
        <v>1</v>
      </c>
      <c r="L197" s="32" t="s">
        <v>486</v>
      </c>
      <c r="M197" s="32" t="s">
        <v>502</v>
      </c>
      <c r="N197" s="33">
        <v>2</v>
      </c>
      <c r="O197" s="34">
        <v>43613</v>
      </c>
      <c r="P197" s="35" t="s">
        <v>45</v>
      </c>
      <c r="Q197" s="36"/>
      <c r="S197" s="37"/>
      <c r="T197" s="37"/>
      <c r="U197" s="30">
        <f t="shared" si="32"/>
        <v>37</v>
      </c>
      <c r="V197" s="30">
        <f t="shared" si="32"/>
        <v>14</v>
      </c>
      <c r="W197" s="30" t="s">
        <v>452</v>
      </c>
      <c r="X197" s="30">
        <v>54</v>
      </c>
      <c r="Y197" s="30" t="s">
        <v>498</v>
      </c>
      <c r="Z197" s="30"/>
      <c r="AA197" s="30" t="s">
        <v>454</v>
      </c>
      <c r="AB197" s="30" t="s">
        <v>423</v>
      </c>
      <c r="AC197" s="30"/>
      <c r="AD197" s="30"/>
      <c r="AE197" s="30"/>
      <c r="AF197" s="30"/>
      <c r="AG197" s="30"/>
      <c r="AH197" s="30"/>
      <c r="AI197" s="30"/>
    </row>
    <row r="198" spans="1:37" s="39" customFormat="1">
      <c r="A198" s="29" t="s">
        <v>503</v>
      </c>
      <c r="B198" s="38" t="str">
        <f t="shared" si="33"/>
        <v>Sw 1852.0222</v>
      </c>
      <c r="C198" s="38" t="s">
        <v>35</v>
      </c>
      <c r="D198" s="38">
        <v>1</v>
      </c>
      <c r="E198" s="38">
        <v>8</v>
      </c>
      <c r="F198" s="38">
        <v>5</v>
      </c>
      <c r="G198" s="38">
        <v>2</v>
      </c>
      <c r="H198" s="38" t="s">
        <v>36</v>
      </c>
      <c r="I198" s="49" t="s">
        <v>51</v>
      </c>
      <c r="J198" s="49">
        <v>22</v>
      </c>
      <c r="K198" s="44">
        <v>1</v>
      </c>
      <c r="L198" s="32" t="s">
        <v>486</v>
      </c>
      <c r="M198" s="32" t="s">
        <v>504</v>
      </c>
      <c r="N198" s="33">
        <v>2</v>
      </c>
      <c r="O198" s="34">
        <v>45217</v>
      </c>
      <c r="P198" s="35"/>
      <c r="Q198" s="36"/>
      <c r="R198" s="29"/>
      <c r="S198" s="37"/>
      <c r="T198" s="37"/>
      <c r="U198" s="30">
        <f t="shared" si="32"/>
        <v>37</v>
      </c>
      <c r="V198" s="30">
        <f t="shared" si="32"/>
        <v>17</v>
      </c>
      <c r="W198" s="30" t="s">
        <v>452</v>
      </c>
      <c r="X198" s="30">
        <v>54</v>
      </c>
      <c r="Y198" s="30"/>
      <c r="Z198" s="30"/>
      <c r="AA198" s="30" t="s">
        <v>505</v>
      </c>
      <c r="AB198" s="30" t="s">
        <v>423</v>
      </c>
      <c r="AC198" s="30" t="s">
        <v>46</v>
      </c>
      <c r="AD198" s="30" t="s">
        <v>47</v>
      </c>
      <c r="AE198" s="30"/>
      <c r="AF198" s="30"/>
      <c r="AG198" s="30"/>
      <c r="AH198" s="30"/>
      <c r="AI198" s="30"/>
      <c r="AJ198" s="30"/>
      <c r="AK198" s="29"/>
    </row>
    <row r="199" spans="1:37" s="39" customFormat="1">
      <c r="A199" s="29" t="s">
        <v>506</v>
      </c>
      <c r="B199" s="38" t="str">
        <f t="shared" si="33"/>
        <v>Sw 1852.0222</v>
      </c>
      <c r="C199" s="38" t="s">
        <v>35</v>
      </c>
      <c r="D199" s="38">
        <v>1</v>
      </c>
      <c r="E199" s="38">
        <v>8</v>
      </c>
      <c r="F199" s="38">
        <v>5</v>
      </c>
      <c r="G199" s="38">
        <v>2</v>
      </c>
      <c r="H199" s="38" t="s">
        <v>36</v>
      </c>
      <c r="I199" s="49" t="s">
        <v>51</v>
      </c>
      <c r="J199" s="49">
        <v>22</v>
      </c>
      <c r="K199" s="44">
        <v>1</v>
      </c>
      <c r="L199" s="32" t="s">
        <v>486</v>
      </c>
      <c r="M199" s="32" t="s">
        <v>507</v>
      </c>
      <c r="N199" s="33">
        <v>1</v>
      </c>
      <c r="O199" s="34">
        <v>44994</v>
      </c>
      <c r="P199" s="35"/>
      <c r="Q199" s="36"/>
      <c r="R199" s="29"/>
      <c r="S199" s="37"/>
      <c r="T199" s="37"/>
      <c r="U199" s="30">
        <f t="shared" si="32"/>
        <v>37</v>
      </c>
      <c r="V199" s="30">
        <f t="shared" si="32"/>
        <v>20</v>
      </c>
      <c r="W199" s="30" t="s">
        <v>452</v>
      </c>
      <c r="X199" s="30">
        <v>54</v>
      </c>
      <c r="Y199" s="30"/>
      <c r="Z199" s="30"/>
      <c r="AA199" s="30" t="s">
        <v>505</v>
      </c>
      <c r="AB199" s="30" t="s">
        <v>423</v>
      </c>
      <c r="AC199" s="30" t="s">
        <v>46</v>
      </c>
      <c r="AD199" s="30" t="s">
        <v>47</v>
      </c>
      <c r="AE199" s="30"/>
      <c r="AF199" s="30"/>
      <c r="AG199" s="30"/>
      <c r="AH199" s="30"/>
      <c r="AI199" s="30"/>
      <c r="AJ199" s="30"/>
      <c r="AK199" s="29"/>
    </row>
    <row r="200" spans="1:37" s="39" customFormat="1">
      <c r="A200" s="29" t="s">
        <v>508</v>
      </c>
      <c r="B200" s="29" t="str">
        <f t="shared" si="33"/>
        <v>Sw 1852.0201</v>
      </c>
      <c r="C200" s="29" t="s">
        <v>35</v>
      </c>
      <c r="D200" s="29">
        <v>1</v>
      </c>
      <c r="E200" s="29">
        <v>8</v>
      </c>
      <c r="F200" s="29">
        <v>5</v>
      </c>
      <c r="G200" s="29">
        <v>2</v>
      </c>
      <c r="H200" s="29" t="s">
        <v>36</v>
      </c>
      <c r="I200" s="47" t="s">
        <v>51</v>
      </c>
      <c r="J200" s="47" t="s">
        <v>38</v>
      </c>
      <c r="K200" s="30">
        <v>1</v>
      </c>
      <c r="L200" s="32" t="s">
        <v>509</v>
      </c>
      <c r="M200" s="32" t="s">
        <v>449</v>
      </c>
      <c r="N200" s="33">
        <v>5</v>
      </c>
      <c r="O200" s="34">
        <v>44686</v>
      </c>
      <c r="P200" s="35" t="s">
        <v>510</v>
      </c>
      <c r="Q200" s="36"/>
      <c r="R200" s="29"/>
      <c r="S200" s="37"/>
      <c r="T200" s="37"/>
      <c r="U200" s="30">
        <f t="shared" si="32"/>
        <v>37</v>
      </c>
      <c r="V200" s="30">
        <f t="shared" si="32"/>
        <v>34</v>
      </c>
      <c r="W200" s="30" t="s">
        <v>41</v>
      </c>
      <c r="X200" s="30">
        <v>54</v>
      </c>
      <c r="Y200" s="30" t="s">
        <v>43</v>
      </c>
      <c r="Z200" s="30" t="s">
        <v>45</v>
      </c>
      <c r="AA200" s="30" t="s">
        <v>454</v>
      </c>
      <c r="AB200" s="30"/>
      <c r="AC200" s="30" t="s">
        <v>79</v>
      </c>
      <c r="AD200" s="30" t="s">
        <v>466</v>
      </c>
      <c r="AE200" s="30" t="s">
        <v>48</v>
      </c>
      <c r="AF200" s="30" t="s">
        <v>48</v>
      </c>
      <c r="AG200" s="30" t="s">
        <v>45</v>
      </c>
      <c r="AH200" s="30" t="s">
        <v>314</v>
      </c>
      <c r="AI200" s="30"/>
      <c r="AJ200" s="30"/>
      <c r="AK200" s="29"/>
    </row>
    <row r="201" spans="1:37" s="39" customFormat="1">
      <c r="A201" s="29" t="s">
        <v>511</v>
      </c>
      <c r="B201" s="29" t="str">
        <f t="shared" si="33"/>
        <v>Sw 1852.0202</v>
      </c>
      <c r="C201" s="29" t="s">
        <v>35</v>
      </c>
      <c r="D201" s="29">
        <v>1</v>
      </c>
      <c r="E201" s="29">
        <v>8</v>
      </c>
      <c r="F201" s="29">
        <v>5</v>
      </c>
      <c r="G201" s="29">
        <v>2</v>
      </c>
      <c r="H201" s="29" t="s">
        <v>36</v>
      </c>
      <c r="I201" s="47" t="s">
        <v>51</v>
      </c>
      <c r="J201" s="47" t="s">
        <v>51</v>
      </c>
      <c r="K201" s="30">
        <v>1</v>
      </c>
      <c r="L201" s="32" t="s">
        <v>486</v>
      </c>
      <c r="M201" s="32" t="s">
        <v>512</v>
      </c>
      <c r="N201" s="33">
        <v>2</v>
      </c>
      <c r="O201" s="34">
        <v>43839</v>
      </c>
      <c r="P201" s="35"/>
      <c r="Q201" s="36"/>
      <c r="R201" s="29"/>
      <c r="S201" s="37"/>
      <c r="T201" s="37"/>
      <c r="U201" s="30">
        <f t="shared" si="32"/>
        <v>37</v>
      </c>
      <c r="V201" s="30">
        <f t="shared" si="32"/>
        <v>10</v>
      </c>
      <c r="W201" s="30" t="s">
        <v>41</v>
      </c>
      <c r="X201" s="30">
        <v>54</v>
      </c>
      <c r="Y201" s="30" t="s">
        <v>43</v>
      </c>
      <c r="Z201" s="30" t="s">
        <v>45</v>
      </c>
      <c r="AA201" s="30" t="s">
        <v>454</v>
      </c>
      <c r="AB201" s="30" t="s">
        <v>423</v>
      </c>
      <c r="AC201" s="30" t="s">
        <v>79</v>
      </c>
      <c r="AD201" s="30" t="s">
        <v>466</v>
      </c>
      <c r="AE201" s="30" t="s">
        <v>48</v>
      </c>
      <c r="AF201" s="30" t="s">
        <v>48</v>
      </c>
      <c r="AG201" s="30" t="s">
        <v>45</v>
      </c>
      <c r="AH201" s="30" t="s">
        <v>314</v>
      </c>
      <c r="AI201" s="30"/>
      <c r="AJ201" s="30"/>
      <c r="AK201" s="29"/>
    </row>
    <row r="202" spans="1:37" s="39" customFormat="1">
      <c r="A202" s="29" t="s">
        <v>513</v>
      </c>
      <c r="B202" s="29" t="str">
        <f t="shared" si="33"/>
        <v>Sw 1852.0203</v>
      </c>
      <c r="C202" s="29" t="s">
        <v>35</v>
      </c>
      <c r="D202" s="29">
        <v>1</v>
      </c>
      <c r="E202" s="29">
        <v>8</v>
      </c>
      <c r="F202" s="29">
        <v>5</v>
      </c>
      <c r="G202" s="29">
        <v>2</v>
      </c>
      <c r="H202" s="29" t="s">
        <v>36</v>
      </c>
      <c r="I202" s="47" t="s">
        <v>51</v>
      </c>
      <c r="J202" s="47" t="s">
        <v>58</v>
      </c>
      <c r="K202" s="30">
        <v>1</v>
      </c>
      <c r="L202" s="32" t="s">
        <v>514</v>
      </c>
      <c r="M202" s="32" t="s">
        <v>449</v>
      </c>
      <c r="N202" s="33">
        <v>1</v>
      </c>
      <c r="O202" s="34">
        <v>44664</v>
      </c>
      <c r="P202" s="35"/>
      <c r="Q202" s="36"/>
      <c r="R202" s="29"/>
      <c r="S202" s="37"/>
      <c r="T202" s="37"/>
      <c r="U202" s="30">
        <f t="shared" si="32"/>
        <v>39</v>
      </c>
      <c r="V202" s="30">
        <f t="shared" si="32"/>
        <v>34</v>
      </c>
      <c r="W202" s="30" t="s">
        <v>515</v>
      </c>
      <c r="X202" s="30">
        <v>54</v>
      </c>
      <c r="Y202" s="30">
        <v>215</v>
      </c>
      <c r="Z202" s="30" t="s">
        <v>45</v>
      </c>
      <c r="AA202" s="30" t="s">
        <v>454</v>
      </c>
      <c r="AB202" s="30"/>
      <c r="AC202" s="30" t="s">
        <v>79</v>
      </c>
      <c r="AD202" s="30" t="s">
        <v>466</v>
      </c>
      <c r="AE202" s="30" t="s">
        <v>48</v>
      </c>
      <c r="AF202" s="30" t="s">
        <v>48</v>
      </c>
      <c r="AG202" s="30" t="s">
        <v>45</v>
      </c>
      <c r="AH202" s="30" t="s">
        <v>314</v>
      </c>
      <c r="AI202" s="30"/>
      <c r="AJ202" s="30"/>
      <c r="AK202" s="29"/>
    </row>
    <row r="203" spans="1:37" s="39" customFormat="1">
      <c r="A203" s="29" t="s">
        <v>516</v>
      </c>
      <c r="B203" s="29" t="str">
        <f t="shared" si="33"/>
        <v>Sw 1852.0221</v>
      </c>
      <c r="C203" s="29" t="s">
        <v>35</v>
      </c>
      <c r="D203" s="29">
        <v>1</v>
      </c>
      <c r="E203" s="29">
        <v>8</v>
      </c>
      <c r="F203" s="29">
        <v>5</v>
      </c>
      <c r="G203" s="29">
        <v>2</v>
      </c>
      <c r="H203" s="29" t="s">
        <v>36</v>
      </c>
      <c r="I203" s="47" t="s">
        <v>51</v>
      </c>
      <c r="J203" s="47">
        <v>21</v>
      </c>
      <c r="K203" s="30">
        <v>1</v>
      </c>
      <c r="L203" s="32" t="s">
        <v>509</v>
      </c>
      <c r="M203" s="32" t="s">
        <v>517</v>
      </c>
      <c r="N203" s="33">
        <v>2</v>
      </c>
      <c r="O203" s="34">
        <v>43922</v>
      </c>
      <c r="P203" s="35" t="s">
        <v>518</v>
      </c>
      <c r="Q203" s="36"/>
      <c r="R203" s="29"/>
      <c r="S203" s="37"/>
      <c r="T203" s="37"/>
      <c r="U203" s="30">
        <f t="shared" si="32"/>
        <v>37</v>
      </c>
      <c r="V203" s="30">
        <f t="shared" si="32"/>
        <v>29</v>
      </c>
      <c r="W203" s="30" t="s">
        <v>41</v>
      </c>
      <c r="X203" s="30">
        <v>54</v>
      </c>
      <c r="Y203" s="30" t="s">
        <v>43</v>
      </c>
      <c r="Z203" s="30" t="s">
        <v>45</v>
      </c>
      <c r="AA203" s="30" t="s">
        <v>454</v>
      </c>
      <c r="AB203" s="30"/>
      <c r="AC203" s="30" t="s">
        <v>79</v>
      </c>
      <c r="AD203" s="30" t="s">
        <v>466</v>
      </c>
      <c r="AE203" s="30" t="s">
        <v>48</v>
      </c>
      <c r="AF203" s="30" t="s">
        <v>70</v>
      </c>
      <c r="AG203" s="30" t="s">
        <v>45</v>
      </c>
      <c r="AH203" s="30" t="s">
        <v>314</v>
      </c>
      <c r="AI203" s="30"/>
      <c r="AJ203" s="30"/>
      <c r="AK203" s="29"/>
    </row>
    <row r="204" spans="1:37" s="39" customFormat="1">
      <c r="A204" s="29" t="s">
        <v>519</v>
      </c>
      <c r="B204" s="29" t="str">
        <f t="shared" si="33"/>
        <v>Sw 1852.0222</v>
      </c>
      <c r="C204" s="29" t="s">
        <v>35</v>
      </c>
      <c r="D204" s="29">
        <v>1</v>
      </c>
      <c r="E204" s="29">
        <v>8</v>
      </c>
      <c r="F204" s="29">
        <v>5</v>
      </c>
      <c r="G204" s="29">
        <v>2</v>
      </c>
      <c r="H204" s="29" t="s">
        <v>36</v>
      </c>
      <c r="I204" s="47" t="s">
        <v>51</v>
      </c>
      <c r="J204" s="47">
        <v>22</v>
      </c>
      <c r="K204" s="30">
        <v>1</v>
      </c>
      <c r="L204" s="32" t="s">
        <v>486</v>
      </c>
      <c r="M204" s="32" t="s">
        <v>520</v>
      </c>
      <c r="N204" s="33">
        <v>1</v>
      </c>
      <c r="O204" s="34">
        <v>44578</v>
      </c>
      <c r="P204" s="35"/>
      <c r="Q204" s="36"/>
      <c r="R204" s="29"/>
      <c r="S204" s="37"/>
      <c r="T204" s="37"/>
      <c r="U204" s="30"/>
      <c r="V204" s="30">
        <f t="shared" ref="V204:V243" si="34">LEN(M204)</f>
        <v>19</v>
      </c>
      <c r="W204" s="30"/>
      <c r="X204" s="30"/>
      <c r="Y204" s="30"/>
      <c r="Z204" s="30"/>
      <c r="AA204" s="30"/>
      <c r="AB204" s="30" t="s">
        <v>423</v>
      </c>
      <c r="AC204" s="30"/>
      <c r="AD204" s="30"/>
      <c r="AE204" s="30"/>
      <c r="AF204" s="30"/>
      <c r="AG204" s="30"/>
      <c r="AH204" s="30"/>
      <c r="AI204" s="30"/>
      <c r="AJ204" s="30"/>
      <c r="AK204" s="29"/>
    </row>
    <row r="205" spans="1:37" s="39" customFormat="1">
      <c r="A205" s="29" t="s">
        <v>521</v>
      </c>
      <c r="B205" s="29" t="str">
        <f t="shared" si="33"/>
        <v>Sw 2101.0003</v>
      </c>
      <c r="C205" s="29" t="s">
        <v>35</v>
      </c>
      <c r="D205" s="29">
        <v>2</v>
      </c>
      <c r="E205" s="29">
        <v>1</v>
      </c>
      <c r="F205" s="29">
        <v>0</v>
      </c>
      <c r="G205" s="29">
        <v>1</v>
      </c>
      <c r="H205" s="29" t="s">
        <v>36</v>
      </c>
      <c r="I205" s="31" t="s">
        <v>37</v>
      </c>
      <c r="J205" s="47" t="s">
        <v>58</v>
      </c>
      <c r="K205" s="30">
        <v>1</v>
      </c>
      <c r="L205" s="32" t="str">
        <f>CONCATENATE(W205," ",X205,"-",Y205, ", mech. ferngestellt")</f>
        <v>EW 49/54-190/300, mech. ferngestellt</v>
      </c>
      <c r="M205" s="32" t="s">
        <v>522</v>
      </c>
      <c r="N205" s="33">
        <v>1</v>
      </c>
      <c r="O205" s="34">
        <v>43927</v>
      </c>
      <c r="P205" s="35" t="str">
        <f t="shared" ref="P205:P223" si="35">CONCATENATE("S ",R205)</f>
        <v>S 114.32</v>
      </c>
      <c r="Q205" s="36" t="s">
        <v>332</v>
      </c>
      <c r="R205" s="29" t="s">
        <v>523</v>
      </c>
      <c r="S205" s="37"/>
      <c r="T205" s="37"/>
      <c r="U205" s="30">
        <f t="shared" ref="U205:V244" si="36">LEN(L205)</f>
        <v>36</v>
      </c>
      <c r="V205" s="30">
        <f t="shared" si="34"/>
        <v>18</v>
      </c>
      <c r="W205" s="30" t="s">
        <v>41</v>
      </c>
      <c r="X205" s="30" t="s">
        <v>42</v>
      </c>
      <c r="Y205" s="30" t="s">
        <v>43</v>
      </c>
      <c r="Z205" s="30" t="s">
        <v>45</v>
      </c>
      <c r="AA205" s="30" t="s">
        <v>524</v>
      </c>
      <c r="AB205" s="30" t="s">
        <v>45</v>
      </c>
      <c r="AC205" s="30" t="s">
        <v>46</v>
      </c>
      <c r="AD205" s="30" t="s">
        <v>47</v>
      </c>
      <c r="AE205" s="30" t="s">
        <v>48</v>
      </c>
      <c r="AF205" s="30" t="s">
        <v>45</v>
      </c>
      <c r="AG205" s="30" t="s">
        <v>45</v>
      </c>
      <c r="AH205" s="30" t="s">
        <v>45</v>
      </c>
      <c r="AI205" s="30" t="s">
        <v>49</v>
      </c>
      <c r="AJ205" s="30" t="s">
        <v>45</v>
      </c>
      <c r="AK205" s="29"/>
    </row>
    <row r="206" spans="1:37" s="39" customFormat="1">
      <c r="A206" s="29" t="s">
        <v>525</v>
      </c>
      <c r="B206" s="29" t="str">
        <f t="shared" si="33"/>
        <v>Sw 2141.0104</v>
      </c>
      <c r="C206" s="29" t="s">
        <v>35</v>
      </c>
      <c r="D206" s="29">
        <v>2</v>
      </c>
      <c r="E206" s="29">
        <v>1</v>
      </c>
      <c r="F206" s="29">
        <v>4</v>
      </c>
      <c r="G206" s="29">
        <v>1</v>
      </c>
      <c r="H206" s="29" t="s">
        <v>36</v>
      </c>
      <c r="I206" s="47" t="s">
        <v>38</v>
      </c>
      <c r="J206" s="47" t="s">
        <v>485</v>
      </c>
      <c r="K206" s="30">
        <v>1</v>
      </c>
      <c r="L206" s="32" t="str">
        <f>CONCATENATE(W206," ",X206,"-",Y206, ", mech. ferngestellt")</f>
        <v>EW 49/54-190/300, mech. ferngestellt</v>
      </c>
      <c r="M206" s="32" t="s">
        <v>522</v>
      </c>
      <c r="N206" s="33">
        <v>1</v>
      </c>
      <c r="O206" s="34">
        <v>43927</v>
      </c>
      <c r="P206" s="35" t="str">
        <f t="shared" si="35"/>
        <v>S 114.32</v>
      </c>
      <c r="Q206" s="36" t="s">
        <v>451</v>
      </c>
      <c r="R206" s="29" t="s">
        <v>523</v>
      </c>
      <c r="S206" s="37"/>
      <c r="T206" s="37"/>
      <c r="U206" s="30">
        <f t="shared" si="36"/>
        <v>36</v>
      </c>
      <c r="V206" s="30">
        <f t="shared" si="34"/>
        <v>18</v>
      </c>
      <c r="W206" s="30" t="s">
        <v>41</v>
      </c>
      <c r="X206" s="30" t="s">
        <v>42</v>
      </c>
      <c r="Y206" s="30" t="s">
        <v>43</v>
      </c>
      <c r="Z206" s="30" t="s">
        <v>45</v>
      </c>
      <c r="AA206" s="30" t="s">
        <v>524</v>
      </c>
      <c r="AB206" s="30" t="s">
        <v>45</v>
      </c>
      <c r="AC206" s="30" t="s">
        <v>46</v>
      </c>
      <c r="AD206" s="30" t="s">
        <v>47</v>
      </c>
      <c r="AE206" s="30" t="s">
        <v>48</v>
      </c>
      <c r="AF206" s="30" t="s">
        <v>45</v>
      </c>
      <c r="AG206" s="30" t="s">
        <v>45</v>
      </c>
      <c r="AH206" s="30" t="s">
        <v>45</v>
      </c>
      <c r="AI206" s="30" t="s">
        <v>49</v>
      </c>
      <c r="AJ206" s="30" t="s">
        <v>45</v>
      </c>
      <c r="AK206" s="29"/>
    </row>
    <row r="207" spans="1:37" s="39" customFormat="1">
      <c r="A207" s="29" t="s">
        <v>526</v>
      </c>
      <c r="B207" s="29" t="str">
        <f t="shared" si="33"/>
        <v>Sw 2141.0105</v>
      </c>
      <c r="C207" s="29" t="s">
        <v>35</v>
      </c>
      <c r="D207" s="29">
        <v>2</v>
      </c>
      <c r="E207" s="29">
        <v>1</v>
      </c>
      <c r="F207" s="29">
        <v>4</v>
      </c>
      <c r="G207" s="29">
        <v>1</v>
      </c>
      <c r="H207" s="29" t="s">
        <v>36</v>
      </c>
      <c r="I207" s="47" t="s">
        <v>38</v>
      </c>
      <c r="J207" s="47" t="s">
        <v>64</v>
      </c>
      <c r="K207" s="30">
        <v>1</v>
      </c>
      <c r="L207" s="32" t="str">
        <f>CONCATENATE(W207," ",X207,"-",Y207, ", mech. ferngestellt")</f>
        <v>EW 49/54-190/300, mech. ferngestellt</v>
      </c>
      <c r="M207" s="32" t="s">
        <v>522</v>
      </c>
      <c r="N207" s="33">
        <v>1</v>
      </c>
      <c r="O207" s="34">
        <v>43928</v>
      </c>
      <c r="P207" s="35" t="str">
        <f t="shared" si="35"/>
        <v>S 114.32</v>
      </c>
      <c r="Q207" s="36" t="s">
        <v>527</v>
      </c>
      <c r="R207" s="29" t="s">
        <v>523</v>
      </c>
      <c r="S207" s="37"/>
      <c r="T207" s="37"/>
      <c r="U207" s="30">
        <f t="shared" si="36"/>
        <v>36</v>
      </c>
      <c r="V207" s="30">
        <f t="shared" si="34"/>
        <v>18</v>
      </c>
      <c r="W207" s="30" t="s">
        <v>41</v>
      </c>
      <c r="X207" s="30" t="s">
        <v>42</v>
      </c>
      <c r="Y207" s="30" t="s">
        <v>43</v>
      </c>
      <c r="Z207" s="30" t="s">
        <v>45</v>
      </c>
      <c r="AA207" s="30" t="s">
        <v>524</v>
      </c>
      <c r="AB207" s="30" t="s">
        <v>45</v>
      </c>
      <c r="AC207" s="30" t="s">
        <v>46</v>
      </c>
      <c r="AD207" s="30" t="s">
        <v>47</v>
      </c>
      <c r="AE207" s="30" t="s">
        <v>48</v>
      </c>
      <c r="AF207" s="30" t="s">
        <v>45</v>
      </c>
      <c r="AG207" s="30" t="s">
        <v>45</v>
      </c>
      <c r="AH207" s="30" t="s">
        <v>45</v>
      </c>
      <c r="AI207" s="30" t="s">
        <v>49</v>
      </c>
      <c r="AJ207" s="30" t="s">
        <v>45</v>
      </c>
      <c r="AK207" s="29"/>
    </row>
    <row r="208" spans="1:37" s="46" customFormat="1">
      <c r="A208" s="29" t="s">
        <v>528</v>
      </c>
      <c r="B208" s="29" t="str">
        <f t="shared" si="33"/>
        <v>Sw 2141.0106</v>
      </c>
      <c r="C208" s="29" t="s">
        <v>35</v>
      </c>
      <c r="D208" s="29">
        <v>2</v>
      </c>
      <c r="E208" s="29">
        <v>1</v>
      </c>
      <c r="F208" s="29">
        <v>4</v>
      </c>
      <c r="G208" s="29">
        <v>1</v>
      </c>
      <c r="H208" s="29" t="s">
        <v>36</v>
      </c>
      <c r="I208" s="47" t="s">
        <v>38</v>
      </c>
      <c r="J208" s="47" t="s">
        <v>529</v>
      </c>
      <c r="K208" s="30">
        <v>1</v>
      </c>
      <c r="L208" s="32" t="str">
        <f>CONCATENATE(W208," ",X208,"-",Y208," "," mech. ferngest, Ri")</f>
        <v>EW 49/54-190/300  mech. ferngest, Ri</v>
      </c>
      <c r="M208" s="32" t="s">
        <v>530</v>
      </c>
      <c r="N208" s="33">
        <v>1</v>
      </c>
      <c r="O208" s="34">
        <v>43922</v>
      </c>
      <c r="P208" s="35" t="str">
        <f t="shared" si="35"/>
        <v>S 114.43</v>
      </c>
      <c r="Q208" s="36">
        <v>1</v>
      </c>
      <c r="R208" s="29" t="s">
        <v>531</v>
      </c>
      <c r="S208" s="37"/>
      <c r="T208" s="37"/>
      <c r="U208" s="30">
        <f t="shared" si="36"/>
        <v>36</v>
      </c>
      <c r="V208" s="30">
        <f t="shared" si="34"/>
        <v>20</v>
      </c>
      <c r="W208" s="30" t="s">
        <v>41</v>
      </c>
      <c r="X208" s="30" t="s">
        <v>42</v>
      </c>
      <c r="Y208" s="30" t="s">
        <v>43</v>
      </c>
      <c r="Z208" s="30" t="s">
        <v>45</v>
      </c>
      <c r="AA208" s="30" t="s">
        <v>524</v>
      </c>
      <c r="AB208" s="30" t="s">
        <v>45</v>
      </c>
      <c r="AC208" s="30" t="s">
        <v>46</v>
      </c>
      <c r="AD208" s="30" t="s">
        <v>47</v>
      </c>
      <c r="AE208" s="30" t="s">
        <v>48</v>
      </c>
      <c r="AF208" s="30" t="s">
        <v>45</v>
      </c>
      <c r="AG208" s="30" t="s">
        <v>48</v>
      </c>
      <c r="AH208" s="30" t="s">
        <v>45</v>
      </c>
      <c r="AI208" s="30" t="s">
        <v>56</v>
      </c>
      <c r="AJ208" s="30" t="s">
        <v>45</v>
      </c>
      <c r="AK208" s="29"/>
    </row>
    <row r="209" spans="1:37" s="46" customFormat="1">
      <c r="A209" s="29" t="s">
        <v>532</v>
      </c>
      <c r="B209" s="38" t="s">
        <v>533</v>
      </c>
      <c r="C209" s="38" t="s">
        <v>534</v>
      </c>
      <c r="D209" s="38" t="s">
        <v>535</v>
      </c>
      <c r="E209" s="38" t="s">
        <v>536</v>
      </c>
      <c r="F209" s="38" t="s">
        <v>537</v>
      </c>
      <c r="G209" s="38" t="s">
        <v>538</v>
      </c>
      <c r="H209" s="38" t="s">
        <v>539</v>
      </c>
      <c r="I209" s="38" t="s">
        <v>540</v>
      </c>
      <c r="J209" s="38" t="s">
        <v>541</v>
      </c>
      <c r="K209" s="38" t="s">
        <v>542</v>
      </c>
      <c r="L209" s="32" t="str">
        <f>CONCATENATE(W209," ",X209,"-",Y209, ", mech. ferngestellt, Riegel")</f>
        <v>EW 49/54-190/300, mech. ferngestellt, Riegel</v>
      </c>
      <c r="M209" s="32" t="s">
        <v>155</v>
      </c>
      <c r="N209" s="33">
        <v>2</v>
      </c>
      <c r="O209" s="34">
        <v>45736</v>
      </c>
      <c r="P209" s="35" t="str">
        <f t="shared" si="35"/>
        <v>S 114.43</v>
      </c>
      <c r="Q209" s="36">
        <v>3</v>
      </c>
      <c r="R209" s="29" t="s">
        <v>531</v>
      </c>
      <c r="S209" s="37"/>
      <c r="T209" s="37"/>
      <c r="U209" s="30">
        <f t="shared" si="36"/>
        <v>44</v>
      </c>
      <c r="V209" s="30">
        <f t="shared" si="34"/>
        <v>16</v>
      </c>
      <c r="W209" s="30" t="s">
        <v>41</v>
      </c>
      <c r="X209" s="30" t="s">
        <v>42</v>
      </c>
      <c r="Y209" s="30" t="s">
        <v>43</v>
      </c>
      <c r="Z209" s="30" t="s">
        <v>45</v>
      </c>
      <c r="AA209" s="30" t="s">
        <v>524</v>
      </c>
      <c r="AB209" s="30" t="s">
        <v>45</v>
      </c>
      <c r="AC209" s="30" t="s">
        <v>46</v>
      </c>
      <c r="AD209" s="30" t="s">
        <v>47</v>
      </c>
      <c r="AE209" s="30" t="s">
        <v>48</v>
      </c>
      <c r="AF209" s="30" t="s">
        <v>45</v>
      </c>
      <c r="AG209" s="30" t="s">
        <v>70</v>
      </c>
      <c r="AH209" s="30" t="s">
        <v>45</v>
      </c>
      <c r="AI209" s="30" t="s">
        <v>56</v>
      </c>
      <c r="AJ209" s="30" t="s">
        <v>45</v>
      </c>
      <c r="AK209" s="29"/>
    </row>
    <row r="210" spans="1:37" s="46" customFormat="1">
      <c r="A210" s="29" t="s">
        <v>533</v>
      </c>
      <c r="B210" s="38" t="str">
        <f t="shared" si="33"/>
        <v>Sw 2141.0107</v>
      </c>
      <c r="C210" s="38" t="s">
        <v>35</v>
      </c>
      <c r="D210" s="38">
        <v>2</v>
      </c>
      <c r="E210" s="38">
        <v>1</v>
      </c>
      <c r="F210" s="38">
        <v>4</v>
      </c>
      <c r="G210" s="38">
        <v>1</v>
      </c>
      <c r="H210" s="38" t="s">
        <v>36</v>
      </c>
      <c r="I210" s="49" t="s">
        <v>38</v>
      </c>
      <c r="J210" s="49" t="s">
        <v>72</v>
      </c>
      <c r="K210" s="44">
        <v>1</v>
      </c>
      <c r="L210" s="32" t="str">
        <f>CONCATENATE(W210," ",X210,"-",Y210, ", mech. ferngestellt, Riegel")</f>
        <v>EW 49/54-190/300, mech. ferngestellt, Riegel</v>
      </c>
      <c r="M210" s="32" t="s">
        <v>543</v>
      </c>
      <c r="N210" s="33">
        <v>1</v>
      </c>
      <c r="O210" s="34">
        <v>45789</v>
      </c>
      <c r="P210" s="35" t="str">
        <f t="shared" si="35"/>
        <v>S 114.43</v>
      </c>
      <c r="Q210" s="36">
        <v>3</v>
      </c>
      <c r="R210" s="29" t="s">
        <v>531</v>
      </c>
      <c r="S210" s="37"/>
      <c r="T210" s="37"/>
      <c r="U210" s="30">
        <f t="shared" si="36"/>
        <v>44</v>
      </c>
      <c r="V210" s="30">
        <f t="shared" si="34"/>
        <v>25</v>
      </c>
      <c r="W210" s="30" t="s">
        <v>41</v>
      </c>
      <c r="X210" s="30" t="s">
        <v>42</v>
      </c>
      <c r="Y210" s="30" t="s">
        <v>43</v>
      </c>
      <c r="Z210" s="30" t="s">
        <v>45</v>
      </c>
      <c r="AA210" s="30" t="s">
        <v>524</v>
      </c>
      <c r="AB210" s="30" t="s">
        <v>45</v>
      </c>
      <c r="AC210" s="30" t="s">
        <v>46</v>
      </c>
      <c r="AD210" s="30" t="s">
        <v>47</v>
      </c>
      <c r="AE210" s="30" t="s">
        <v>48</v>
      </c>
      <c r="AF210" s="30" t="s">
        <v>45</v>
      </c>
      <c r="AG210" s="30" t="s">
        <v>70</v>
      </c>
      <c r="AH210" s="30" t="s">
        <v>45</v>
      </c>
      <c r="AI210" s="30" t="s">
        <v>56</v>
      </c>
      <c r="AJ210" s="30" t="s">
        <v>45</v>
      </c>
      <c r="AK210" s="29"/>
    </row>
    <row r="211" spans="1:37" s="39" customFormat="1">
      <c r="A211" s="29" t="s">
        <v>546</v>
      </c>
      <c r="B211" s="29" t="str">
        <f t="shared" si="33"/>
        <v>Sw 2141.0518</v>
      </c>
      <c r="C211" s="29" t="s">
        <v>35</v>
      </c>
      <c r="D211" s="29">
        <v>2</v>
      </c>
      <c r="E211" s="29">
        <v>1</v>
      </c>
      <c r="F211" s="29">
        <v>4</v>
      </c>
      <c r="G211" s="29">
        <v>1</v>
      </c>
      <c r="H211" s="29" t="s">
        <v>36</v>
      </c>
      <c r="I211" s="47" t="s">
        <v>64</v>
      </c>
      <c r="J211" s="47" t="s">
        <v>547</v>
      </c>
      <c r="K211" s="30">
        <v>1</v>
      </c>
      <c r="L211" s="32" t="str">
        <f t="shared" ref="L211:L216" si="37">CONCATENATE(W211," ",X211,"-",Y211, ", mech. ferngestellt")</f>
        <v>EW 49-500, mech. ferngestellt</v>
      </c>
      <c r="M211" s="32" t="str">
        <f>CONCATENATE("Ü-Gestänge antriebseitig, ",AJ211)</f>
        <v>Ü-Gestänge antriebseitig, u≤ 80</v>
      </c>
      <c r="N211" s="33">
        <v>1</v>
      </c>
      <c r="O211" s="34">
        <v>43559</v>
      </c>
      <c r="P211" s="35" t="str">
        <f t="shared" si="35"/>
        <v>S 114.36</v>
      </c>
      <c r="Q211" s="36">
        <v>1</v>
      </c>
      <c r="R211" s="29" t="s">
        <v>548</v>
      </c>
      <c r="S211" s="37"/>
      <c r="T211" s="37"/>
      <c r="U211" s="30">
        <f t="shared" si="36"/>
        <v>29</v>
      </c>
      <c r="V211" s="30">
        <f t="shared" si="34"/>
        <v>31</v>
      </c>
      <c r="W211" s="30" t="s">
        <v>41</v>
      </c>
      <c r="X211" s="30">
        <v>49</v>
      </c>
      <c r="Y211" s="30">
        <v>500</v>
      </c>
      <c r="Z211" s="30"/>
      <c r="AA211" s="30" t="s">
        <v>524</v>
      </c>
      <c r="AB211" s="30"/>
      <c r="AC211" s="30" t="s">
        <v>46</v>
      </c>
      <c r="AD211" s="30" t="s">
        <v>47</v>
      </c>
      <c r="AE211" s="30" t="s">
        <v>48</v>
      </c>
      <c r="AF211" s="30" t="s">
        <v>48</v>
      </c>
      <c r="AG211" s="30" t="s">
        <v>45</v>
      </c>
      <c r="AH211" s="30" t="s">
        <v>45</v>
      </c>
      <c r="AI211" s="30" t="s">
        <v>49</v>
      </c>
      <c r="AJ211" s="30" t="s">
        <v>549</v>
      </c>
      <c r="AK211" s="29"/>
    </row>
    <row r="212" spans="1:37" s="39" customFormat="1">
      <c r="A212" s="29" t="s">
        <v>550</v>
      </c>
      <c r="B212" s="29" t="str">
        <f t="shared" si="33"/>
        <v>Sw 2141.0519</v>
      </c>
      <c r="C212" s="29" t="s">
        <v>35</v>
      </c>
      <c r="D212" s="29">
        <v>2</v>
      </c>
      <c r="E212" s="29">
        <v>1</v>
      </c>
      <c r="F212" s="29">
        <v>4</v>
      </c>
      <c r="G212" s="29">
        <v>1</v>
      </c>
      <c r="H212" s="29" t="s">
        <v>36</v>
      </c>
      <c r="I212" s="47" t="s">
        <v>64</v>
      </c>
      <c r="J212" s="47" t="s">
        <v>551</v>
      </c>
      <c r="K212" s="30">
        <v>1</v>
      </c>
      <c r="L212" s="32" t="str">
        <f t="shared" si="37"/>
        <v>EW 49-500, mech. ferngestellt</v>
      </c>
      <c r="M212" s="32" t="str">
        <f>CONCATENATE("Ü-Gestänge antriebseitig, ",AJ212)</f>
        <v>Ü-Gestänge antriebseitig, u&gt;80 re</v>
      </c>
      <c r="N212" s="33">
        <v>1</v>
      </c>
      <c r="O212" s="34">
        <v>43734</v>
      </c>
      <c r="P212" s="35" t="str">
        <f t="shared" si="35"/>
        <v>S 114.36</v>
      </c>
      <c r="Q212" s="36">
        <v>5</v>
      </c>
      <c r="R212" s="29" t="s">
        <v>548</v>
      </c>
      <c r="S212" s="37"/>
      <c r="T212" s="37"/>
      <c r="U212" s="30">
        <f t="shared" si="36"/>
        <v>29</v>
      </c>
      <c r="V212" s="30">
        <f t="shared" si="34"/>
        <v>33</v>
      </c>
      <c r="W212" s="30" t="s">
        <v>41</v>
      </c>
      <c r="X212" s="30">
        <v>49</v>
      </c>
      <c r="Y212" s="30">
        <v>500</v>
      </c>
      <c r="Z212" s="30"/>
      <c r="AA212" s="30" t="s">
        <v>524</v>
      </c>
      <c r="AB212" s="30"/>
      <c r="AC212" s="30" t="s">
        <v>46</v>
      </c>
      <c r="AD212" s="30" t="s">
        <v>47</v>
      </c>
      <c r="AE212" s="30" t="s">
        <v>48</v>
      </c>
      <c r="AF212" s="30" t="s">
        <v>48</v>
      </c>
      <c r="AG212" s="30" t="s">
        <v>45</v>
      </c>
      <c r="AH212" s="30" t="s">
        <v>45</v>
      </c>
      <c r="AI212" s="30" t="s">
        <v>49</v>
      </c>
      <c r="AJ212" s="30" t="s">
        <v>552</v>
      </c>
      <c r="AK212" s="29"/>
    </row>
    <row r="213" spans="1:37" s="39" customFormat="1">
      <c r="A213" s="29" t="s">
        <v>553</v>
      </c>
      <c r="B213" s="29" t="str">
        <f t="shared" si="33"/>
        <v>Sw 2141.0520</v>
      </c>
      <c r="C213" s="29" t="s">
        <v>35</v>
      </c>
      <c r="D213" s="29">
        <v>2</v>
      </c>
      <c r="E213" s="29">
        <v>1</v>
      </c>
      <c r="F213" s="29">
        <v>4</v>
      </c>
      <c r="G213" s="29">
        <v>1</v>
      </c>
      <c r="H213" s="29" t="s">
        <v>36</v>
      </c>
      <c r="I213" s="47" t="s">
        <v>64</v>
      </c>
      <c r="J213" s="47" t="s">
        <v>554</v>
      </c>
      <c r="K213" s="30">
        <v>1</v>
      </c>
      <c r="L213" s="32" t="str">
        <f t="shared" si="37"/>
        <v>EW 49-500, mech. ferngestellt</v>
      </c>
      <c r="M213" s="32" t="str">
        <f>CONCATENATE("Ü-Gestänge antriebseitig, ",AJ213)</f>
        <v>Ü-Gestänge antriebseitig, u&gt;80 li</v>
      </c>
      <c r="N213" s="33">
        <v>1</v>
      </c>
      <c r="O213" s="34">
        <v>43559</v>
      </c>
      <c r="P213" s="35" t="str">
        <f t="shared" si="35"/>
        <v>S 114.36</v>
      </c>
      <c r="Q213" s="36">
        <v>3</v>
      </c>
      <c r="R213" s="29" t="s">
        <v>548</v>
      </c>
      <c r="S213" s="37"/>
      <c r="T213" s="37"/>
      <c r="U213" s="30">
        <f t="shared" si="36"/>
        <v>29</v>
      </c>
      <c r="V213" s="30">
        <f t="shared" si="34"/>
        <v>33</v>
      </c>
      <c r="W213" s="30" t="s">
        <v>41</v>
      </c>
      <c r="X213" s="30">
        <v>49</v>
      </c>
      <c r="Y213" s="30">
        <v>500</v>
      </c>
      <c r="Z213" s="30"/>
      <c r="AA213" s="30" t="s">
        <v>524</v>
      </c>
      <c r="AB213" s="30"/>
      <c r="AC213" s="30" t="s">
        <v>46</v>
      </c>
      <c r="AD213" s="30" t="s">
        <v>47</v>
      </c>
      <c r="AE213" s="30" t="s">
        <v>48</v>
      </c>
      <c r="AF213" s="30" t="s">
        <v>48</v>
      </c>
      <c r="AG213" s="30" t="s">
        <v>45</v>
      </c>
      <c r="AH213" s="30" t="s">
        <v>45</v>
      </c>
      <c r="AI213" s="30" t="s">
        <v>49</v>
      </c>
      <c r="AJ213" s="30" t="s">
        <v>555</v>
      </c>
      <c r="AK213" s="29"/>
    </row>
    <row r="214" spans="1:37" s="39" customFormat="1">
      <c r="A214" s="29" t="s">
        <v>556</v>
      </c>
      <c r="B214" s="29" t="str">
        <f t="shared" si="33"/>
        <v>Sw 2141.0521</v>
      </c>
      <c r="C214" s="29" t="s">
        <v>35</v>
      </c>
      <c r="D214" s="29">
        <v>2</v>
      </c>
      <c r="E214" s="29">
        <v>1</v>
      </c>
      <c r="F214" s="29">
        <v>4</v>
      </c>
      <c r="G214" s="29">
        <v>1</v>
      </c>
      <c r="H214" s="29" t="s">
        <v>36</v>
      </c>
      <c r="I214" s="47" t="s">
        <v>64</v>
      </c>
      <c r="J214" s="47" t="s">
        <v>557</v>
      </c>
      <c r="K214" s="30">
        <v>1</v>
      </c>
      <c r="L214" s="32" t="str">
        <f t="shared" si="37"/>
        <v>EW 49-500, mech. ferngestellt</v>
      </c>
      <c r="M214" s="32" t="str">
        <f>CONCATENATE("Ü-Gestänge gegenüber, ",AJ214)</f>
        <v>Ü-Gestänge gegenüber, u≤ 80</v>
      </c>
      <c r="N214" s="33">
        <v>1</v>
      </c>
      <c r="O214" s="34">
        <v>43738</v>
      </c>
      <c r="P214" s="35" t="str">
        <f t="shared" si="35"/>
        <v>S 114.35</v>
      </c>
      <c r="Q214" s="36">
        <v>1</v>
      </c>
      <c r="R214" s="29" t="s">
        <v>558</v>
      </c>
      <c r="S214" s="37"/>
      <c r="T214" s="37"/>
      <c r="U214" s="30">
        <f t="shared" si="36"/>
        <v>29</v>
      </c>
      <c r="V214" s="30">
        <f t="shared" si="34"/>
        <v>27</v>
      </c>
      <c r="W214" s="30" t="s">
        <v>41</v>
      </c>
      <c r="X214" s="30">
        <v>49</v>
      </c>
      <c r="Y214" s="30">
        <v>500</v>
      </c>
      <c r="Z214" s="30"/>
      <c r="AA214" s="30" t="s">
        <v>524</v>
      </c>
      <c r="AB214" s="30"/>
      <c r="AC214" s="30" t="s">
        <v>46</v>
      </c>
      <c r="AD214" s="30" t="s">
        <v>47</v>
      </c>
      <c r="AE214" s="30" t="s">
        <v>48</v>
      </c>
      <c r="AF214" s="30" t="s">
        <v>70</v>
      </c>
      <c r="AG214" s="30" t="s">
        <v>45</v>
      </c>
      <c r="AH214" s="30" t="s">
        <v>45</v>
      </c>
      <c r="AI214" s="30" t="s">
        <v>49</v>
      </c>
      <c r="AJ214" s="30" t="s">
        <v>549</v>
      </c>
      <c r="AK214" s="29"/>
    </row>
    <row r="215" spans="1:37" s="39" customFormat="1">
      <c r="A215" s="29" t="s">
        <v>559</v>
      </c>
      <c r="B215" s="29" t="str">
        <f t="shared" si="33"/>
        <v>Sw 2141.0522</v>
      </c>
      <c r="C215" s="29" t="s">
        <v>35</v>
      </c>
      <c r="D215" s="29">
        <v>2</v>
      </c>
      <c r="E215" s="29">
        <v>1</v>
      </c>
      <c r="F215" s="29">
        <v>4</v>
      </c>
      <c r="G215" s="29">
        <v>1</v>
      </c>
      <c r="H215" s="29" t="s">
        <v>36</v>
      </c>
      <c r="I215" s="47" t="s">
        <v>64</v>
      </c>
      <c r="J215" s="47" t="s">
        <v>560</v>
      </c>
      <c r="K215" s="30">
        <v>1</v>
      </c>
      <c r="L215" s="32" t="str">
        <f t="shared" si="37"/>
        <v>EW 49-500, mech. ferngestellt</v>
      </c>
      <c r="M215" s="32" t="str">
        <f>CONCATENATE("Ü-Gestänge gegenüber, ",AJ215)</f>
        <v>Ü-Gestänge gegenüber, u&gt;80 re</v>
      </c>
      <c r="N215" s="33">
        <v>1</v>
      </c>
      <c r="O215" s="34">
        <v>43738</v>
      </c>
      <c r="P215" s="35" t="str">
        <f t="shared" si="35"/>
        <v>S 114.35</v>
      </c>
      <c r="Q215" s="36">
        <v>5</v>
      </c>
      <c r="R215" s="29" t="s">
        <v>558</v>
      </c>
      <c r="S215" s="37"/>
      <c r="T215" s="37"/>
      <c r="U215" s="30">
        <f t="shared" si="36"/>
        <v>29</v>
      </c>
      <c r="V215" s="30">
        <f t="shared" si="34"/>
        <v>29</v>
      </c>
      <c r="W215" s="30" t="s">
        <v>41</v>
      </c>
      <c r="X215" s="30">
        <v>49</v>
      </c>
      <c r="Y215" s="30">
        <v>500</v>
      </c>
      <c r="Z215" s="30"/>
      <c r="AA215" s="30" t="s">
        <v>524</v>
      </c>
      <c r="AB215" s="30"/>
      <c r="AC215" s="30" t="s">
        <v>46</v>
      </c>
      <c r="AD215" s="30" t="s">
        <v>47</v>
      </c>
      <c r="AE215" s="30" t="s">
        <v>48</v>
      </c>
      <c r="AF215" s="30" t="s">
        <v>70</v>
      </c>
      <c r="AG215" s="30" t="s">
        <v>45</v>
      </c>
      <c r="AH215" s="30" t="s">
        <v>45</v>
      </c>
      <c r="AI215" s="30" t="s">
        <v>49</v>
      </c>
      <c r="AJ215" s="30" t="s">
        <v>552</v>
      </c>
      <c r="AK215" s="29"/>
    </row>
    <row r="216" spans="1:37" s="39" customFormat="1">
      <c r="A216" s="29" t="s">
        <v>561</v>
      </c>
      <c r="B216" s="29" t="str">
        <f t="shared" si="33"/>
        <v>Sw 2141.0523</v>
      </c>
      <c r="C216" s="29" t="s">
        <v>35</v>
      </c>
      <c r="D216" s="29">
        <v>2</v>
      </c>
      <c r="E216" s="29">
        <v>1</v>
      </c>
      <c r="F216" s="29">
        <v>4</v>
      </c>
      <c r="G216" s="29">
        <v>1</v>
      </c>
      <c r="H216" s="29" t="s">
        <v>36</v>
      </c>
      <c r="I216" s="47" t="s">
        <v>64</v>
      </c>
      <c r="J216" s="47" t="s">
        <v>562</v>
      </c>
      <c r="K216" s="30">
        <v>1</v>
      </c>
      <c r="L216" s="32" t="str">
        <f t="shared" si="37"/>
        <v>EW 49-500, mech. ferngestellt</v>
      </c>
      <c r="M216" s="32" t="str">
        <f>CONCATENATE("Ü-Gestänge gegenüber, ",AJ216)</f>
        <v>Ü-Gestänge gegenüber, u&gt;80 li</v>
      </c>
      <c r="N216" s="33">
        <v>1</v>
      </c>
      <c r="O216" s="34">
        <v>43738</v>
      </c>
      <c r="P216" s="35" t="str">
        <f t="shared" si="35"/>
        <v>S 114.35</v>
      </c>
      <c r="Q216" s="36">
        <v>3</v>
      </c>
      <c r="R216" s="29" t="s">
        <v>558</v>
      </c>
      <c r="S216" s="37"/>
      <c r="T216" s="37"/>
      <c r="U216" s="30">
        <f t="shared" si="36"/>
        <v>29</v>
      </c>
      <c r="V216" s="30">
        <f t="shared" si="34"/>
        <v>29</v>
      </c>
      <c r="W216" s="30" t="s">
        <v>41</v>
      </c>
      <c r="X216" s="30">
        <v>49</v>
      </c>
      <c r="Y216" s="30">
        <v>500</v>
      </c>
      <c r="Z216" s="30"/>
      <c r="AA216" s="30" t="s">
        <v>524</v>
      </c>
      <c r="AB216" s="30"/>
      <c r="AC216" s="30" t="s">
        <v>46</v>
      </c>
      <c r="AD216" s="30" t="s">
        <v>47</v>
      </c>
      <c r="AE216" s="30" t="s">
        <v>48</v>
      </c>
      <c r="AF216" s="30" t="s">
        <v>70</v>
      </c>
      <c r="AG216" s="30" t="s">
        <v>45</v>
      </c>
      <c r="AH216" s="30" t="s">
        <v>45</v>
      </c>
      <c r="AI216" s="30" t="s">
        <v>49</v>
      </c>
      <c r="AJ216" s="30" t="s">
        <v>555</v>
      </c>
      <c r="AK216" s="29"/>
    </row>
    <row r="217" spans="1:37" s="39" customFormat="1">
      <c r="A217" s="29" t="s">
        <v>563</v>
      </c>
      <c r="B217" s="29" t="str">
        <f t="shared" si="33"/>
        <v>Sw 2141.0524</v>
      </c>
      <c r="C217" s="29" t="s">
        <v>35</v>
      </c>
      <c r="D217" s="29">
        <v>2</v>
      </c>
      <c r="E217" s="29">
        <v>1</v>
      </c>
      <c r="F217" s="29">
        <v>4</v>
      </c>
      <c r="G217" s="29">
        <v>1</v>
      </c>
      <c r="H217" s="29" t="s">
        <v>36</v>
      </c>
      <c r="I217" s="47" t="s">
        <v>64</v>
      </c>
      <c r="J217" s="47" t="s">
        <v>564</v>
      </c>
      <c r="K217" s="30">
        <v>1</v>
      </c>
      <c r="L217" s="32" t="str">
        <f>CONCATENATE(W217," ",X217,"-",Y217," ",AD217, ", mech. ferngest., Riegel")</f>
        <v>EW 49-500 KS, mech. ferngest., Riegel</v>
      </c>
      <c r="M217" s="32" t="str">
        <f>CONCATENATE("Ü-Gestänge as, ","Riegel as, ",AJ217)</f>
        <v>Ü-Gestänge as, Riegel as, u≤ 80</v>
      </c>
      <c r="N217" s="33">
        <v>1</v>
      </c>
      <c r="O217" s="34">
        <v>43935</v>
      </c>
      <c r="P217" s="35" t="str">
        <f t="shared" si="35"/>
        <v>S 114.38</v>
      </c>
      <c r="Q217" s="36">
        <v>1</v>
      </c>
      <c r="R217" s="29" t="s">
        <v>565</v>
      </c>
      <c r="S217" s="37"/>
      <c r="T217" s="37"/>
      <c r="U217" s="30">
        <f t="shared" si="36"/>
        <v>37</v>
      </c>
      <c r="V217" s="30">
        <f t="shared" si="34"/>
        <v>31</v>
      </c>
      <c r="W217" s="30" t="s">
        <v>41</v>
      </c>
      <c r="X217" s="30">
        <v>49</v>
      </c>
      <c r="Y217" s="30">
        <v>500</v>
      </c>
      <c r="Z217" s="30"/>
      <c r="AA217" s="30" t="s">
        <v>524</v>
      </c>
      <c r="AB217" s="30"/>
      <c r="AC217" s="30" t="s">
        <v>46</v>
      </c>
      <c r="AD217" s="30" t="s">
        <v>47</v>
      </c>
      <c r="AE217" s="30" t="s">
        <v>48</v>
      </c>
      <c r="AF217" s="30" t="s">
        <v>48</v>
      </c>
      <c r="AG217" s="30" t="s">
        <v>48</v>
      </c>
      <c r="AH217" s="30" t="s">
        <v>45</v>
      </c>
      <c r="AI217" s="30" t="s">
        <v>56</v>
      </c>
      <c r="AJ217" s="30" t="s">
        <v>549</v>
      </c>
      <c r="AK217" s="29"/>
    </row>
    <row r="218" spans="1:37" s="39" customFormat="1">
      <c r="A218" s="29" t="s">
        <v>566</v>
      </c>
      <c r="B218" s="29" t="str">
        <f t="shared" si="33"/>
        <v>Sw 2141.0525</v>
      </c>
      <c r="C218" s="29" t="s">
        <v>35</v>
      </c>
      <c r="D218" s="29">
        <v>2</v>
      </c>
      <c r="E218" s="29">
        <v>1</v>
      </c>
      <c r="F218" s="29">
        <v>4</v>
      </c>
      <c r="G218" s="29">
        <v>1</v>
      </c>
      <c r="H218" s="29" t="s">
        <v>36</v>
      </c>
      <c r="I218" s="47" t="s">
        <v>64</v>
      </c>
      <c r="J218" s="47" t="s">
        <v>567</v>
      </c>
      <c r="K218" s="30">
        <v>1</v>
      </c>
      <c r="L218" s="32" t="str">
        <f>CONCATENATE(W218," ",X218,"-",Y218," ",AD218, ", mech. ferngest., Riegel")</f>
        <v>EW 49-500 KS, mech. ferngest., Riegel</v>
      </c>
      <c r="M218" s="32" t="str">
        <f>CONCATENATE("Ü-Gestänge as, ","Riegel as, ",AJ218)</f>
        <v>Ü-Gestänge as, Riegel as, u&gt;80 re</v>
      </c>
      <c r="N218" s="33">
        <v>1</v>
      </c>
      <c r="O218" s="34">
        <v>43936</v>
      </c>
      <c r="P218" s="35" t="str">
        <f t="shared" si="35"/>
        <v>S 114.38</v>
      </c>
      <c r="Q218" s="36">
        <v>5</v>
      </c>
      <c r="R218" s="29" t="s">
        <v>565</v>
      </c>
      <c r="S218" s="37"/>
      <c r="T218" s="37"/>
      <c r="U218" s="30">
        <f t="shared" si="36"/>
        <v>37</v>
      </c>
      <c r="V218" s="30">
        <f t="shared" si="34"/>
        <v>33</v>
      </c>
      <c r="W218" s="30" t="s">
        <v>41</v>
      </c>
      <c r="X218" s="30">
        <v>49</v>
      </c>
      <c r="Y218" s="30">
        <v>500</v>
      </c>
      <c r="Z218" s="30"/>
      <c r="AA218" s="30" t="s">
        <v>524</v>
      </c>
      <c r="AB218" s="30"/>
      <c r="AC218" s="30" t="s">
        <v>46</v>
      </c>
      <c r="AD218" s="30" t="s">
        <v>47</v>
      </c>
      <c r="AE218" s="30" t="s">
        <v>48</v>
      </c>
      <c r="AF218" s="30" t="s">
        <v>48</v>
      </c>
      <c r="AG218" s="30" t="s">
        <v>48</v>
      </c>
      <c r="AH218" s="30" t="s">
        <v>45</v>
      </c>
      <c r="AI218" s="30" t="s">
        <v>56</v>
      </c>
      <c r="AJ218" s="30" t="s">
        <v>552</v>
      </c>
      <c r="AK218" s="29"/>
    </row>
    <row r="219" spans="1:37" s="39" customFormat="1">
      <c r="A219" s="29" t="s">
        <v>568</v>
      </c>
      <c r="B219" s="29" t="str">
        <f t="shared" si="33"/>
        <v>Sw 2141.0526</v>
      </c>
      <c r="C219" s="29" t="s">
        <v>35</v>
      </c>
      <c r="D219" s="29">
        <v>2</v>
      </c>
      <c r="E219" s="29">
        <v>1</v>
      </c>
      <c r="F219" s="29">
        <v>4</v>
      </c>
      <c r="G219" s="29">
        <v>1</v>
      </c>
      <c r="H219" s="29" t="s">
        <v>36</v>
      </c>
      <c r="I219" s="47" t="s">
        <v>64</v>
      </c>
      <c r="J219" s="47" t="s">
        <v>569</v>
      </c>
      <c r="K219" s="30">
        <v>1</v>
      </c>
      <c r="L219" s="32" t="str">
        <f>CONCATENATE(W219," ",X219,"-",Y219," ",AD219, ", mech. ferngest., Riegel")</f>
        <v>EW 49-500 KS, mech. ferngest., Riegel</v>
      </c>
      <c r="M219" s="32" t="s">
        <v>570</v>
      </c>
      <c r="N219" s="33">
        <v>1</v>
      </c>
      <c r="O219" s="34">
        <v>43936</v>
      </c>
      <c r="P219" s="35" t="str">
        <f t="shared" si="35"/>
        <v>S 114.38</v>
      </c>
      <c r="Q219" s="36">
        <v>3</v>
      </c>
      <c r="R219" s="29" t="s">
        <v>565</v>
      </c>
      <c r="S219" s="37"/>
      <c r="T219" s="37"/>
      <c r="U219" s="30">
        <f t="shared" si="36"/>
        <v>37</v>
      </c>
      <c r="V219" s="30">
        <f t="shared" si="34"/>
        <v>33</v>
      </c>
      <c r="W219" s="30" t="s">
        <v>41</v>
      </c>
      <c r="X219" s="30">
        <v>49</v>
      </c>
      <c r="Y219" s="30">
        <v>500</v>
      </c>
      <c r="Z219" s="30"/>
      <c r="AA219" s="30" t="s">
        <v>524</v>
      </c>
      <c r="AB219" s="30"/>
      <c r="AC219" s="30" t="s">
        <v>46</v>
      </c>
      <c r="AD219" s="30" t="s">
        <v>47</v>
      </c>
      <c r="AE219" s="30" t="s">
        <v>48</v>
      </c>
      <c r="AF219" s="30" t="s">
        <v>48</v>
      </c>
      <c r="AG219" s="30" t="s">
        <v>48</v>
      </c>
      <c r="AH219" s="30" t="s">
        <v>45</v>
      </c>
      <c r="AI219" s="30" t="s">
        <v>56</v>
      </c>
      <c r="AJ219" s="30" t="s">
        <v>555</v>
      </c>
      <c r="AK219" s="29"/>
    </row>
    <row r="220" spans="1:37" s="46" customFormat="1">
      <c r="A220" s="38" t="s">
        <v>571</v>
      </c>
      <c r="B220" s="38" t="str">
        <f>CONCATENATE(C220," ",D220,E220,F220,G220,H220,I220,J220)</f>
        <v>Sw 2141.0106</v>
      </c>
      <c r="C220" s="38" t="s">
        <v>35</v>
      </c>
      <c r="D220" s="38">
        <v>2</v>
      </c>
      <c r="E220" s="38">
        <v>1</v>
      </c>
      <c r="F220" s="38">
        <v>4</v>
      </c>
      <c r="G220" s="38">
        <v>1</v>
      </c>
      <c r="H220" s="38" t="s">
        <v>36</v>
      </c>
      <c r="I220" s="49" t="s">
        <v>38</v>
      </c>
      <c r="J220" s="49" t="s">
        <v>529</v>
      </c>
      <c r="K220" s="44">
        <v>1</v>
      </c>
      <c r="L220" s="42" t="str">
        <f>CONCATENATE(W220," ",X220,"-",Y220," "," mech. ferngest, Ri+ELP")</f>
        <v>EW 49-500  mech. ferngest, Ri+ELP</v>
      </c>
      <c r="M220" s="42" t="s">
        <v>572</v>
      </c>
      <c r="N220" s="43">
        <v>1</v>
      </c>
      <c r="O220" s="34">
        <v>46049</v>
      </c>
      <c r="P220" s="35"/>
      <c r="Q220" s="36"/>
      <c r="R220" s="29" t="s">
        <v>531</v>
      </c>
      <c r="S220" s="37"/>
      <c r="T220" s="37"/>
      <c r="U220" s="30">
        <f>LEN(L220)</f>
        <v>33</v>
      </c>
      <c r="V220" s="30">
        <f>LEN(M220)</f>
        <v>33</v>
      </c>
      <c r="W220" s="30" t="s">
        <v>41</v>
      </c>
      <c r="X220" s="30">
        <v>49</v>
      </c>
      <c r="Y220" s="30">
        <v>500</v>
      </c>
      <c r="Z220" s="30" t="s">
        <v>45</v>
      </c>
      <c r="AA220" s="30" t="s">
        <v>524</v>
      </c>
      <c r="AB220" s="30" t="s">
        <v>45</v>
      </c>
      <c r="AC220" s="30" t="s">
        <v>46</v>
      </c>
      <c r="AD220" s="30" t="s">
        <v>47</v>
      </c>
      <c r="AE220" s="30" t="s">
        <v>48</v>
      </c>
      <c r="AF220" s="30" t="s">
        <v>45</v>
      </c>
      <c r="AG220" s="30" t="s">
        <v>48</v>
      </c>
      <c r="AH220" s="30" t="s">
        <v>45</v>
      </c>
      <c r="AI220" s="30" t="s">
        <v>56</v>
      </c>
      <c r="AJ220" s="30" t="s">
        <v>45</v>
      </c>
      <c r="AK220" s="29"/>
    </row>
    <row r="221" spans="1:37" s="39" customFormat="1">
      <c r="A221" s="29" t="s">
        <v>573</v>
      </c>
      <c r="B221" s="29" t="str">
        <f t="shared" si="33"/>
        <v>Sw 2141.0527</v>
      </c>
      <c r="C221" s="29" t="s">
        <v>35</v>
      </c>
      <c r="D221" s="29">
        <v>2</v>
      </c>
      <c r="E221" s="29">
        <v>1</v>
      </c>
      <c r="F221" s="29">
        <v>4</v>
      </c>
      <c r="G221" s="29">
        <v>1</v>
      </c>
      <c r="H221" s="29" t="s">
        <v>36</v>
      </c>
      <c r="I221" s="47" t="s">
        <v>64</v>
      </c>
      <c r="J221" s="47" t="s">
        <v>574</v>
      </c>
      <c r="K221" s="30">
        <v>1</v>
      </c>
      <c r="L221" s="32" t="str">
        <f>CONCATENATE(W221," ",X221,"-",Y221, ", mech. ferngestellt, Riegel")</f>
        <v>EW 49-500, mech. ferngestellt, Riegel</v>
      </c>
      <c r="M221" s="32" t="str">
        <f>CONCATENATE("Ü-Gestänge as, ","Riegel gg, ",AJ221)</f>
        <v>Ü-Gestänge as, Riegel gg, u≤ 80</v>
      </c>
      <c r="N221" s="33">
        <v>2</v>
      </c>
      <c r="O221" s="34">
        <v>43935</v>
      </c>
      <c r="P221" s="35" t="str">
        <f t="shared" si="35"/>
        <v>S 114.37</v>
      </c>
      <c r="Q221" s="36">
        <v>1</v>
      </c>
      <c r="R221" s="29" t="s">
        <v>575</v>
      </c>
      <c r="S221" s="37"/>
      <c r="T221" s="37"/>
      <c r="U221" s="30">
        <f t="shared" si="36"/>
        <v>37</v>
      </c>
      <c r="V221" s="30">
        <f t="shared" si="34"/>
        <v>31</v>
      </c>
      <c r="W221" s="30" t="s">
        <v>41</v>
      </c>
      <c r="X221" s="30">
        <v>49</v>
      </c>
      <c r="Y221" s="30">
        <v>500</v>
      </c>
      <c r="Z221" s="30"/>
      <c r="AA221" s="30" t="s">
        <v>524</v>
      </c>
      <c r="AB221" s="30"/>
      <c r="AC221" s="30" t="s">
        <v>46</v>
      </c>
      <c r="AD221" s="30" t="s">
        <v>47</v>
      </c>
      <c r="AE221" s="30" t="s">
        <v>48</v>
      </c>
      <c r="AF221" s="30" t="s">
        <v>48</v>
      </c>
      <c r="AG221" s="30" t="s">
        <v>70</v>
      </c>
      <c r="AH221" s="30" t="s">
        <v>45</v>
      </c>
      <c r="AI221" s="30" t="s">
        <v>56</v>
      </c>
      <c r="AJ221" s="30" t="s">
        <v>549</v>
      </c>
      <c r="AK221" s="29"/>
    </row>
    <row r="222" spans="1:37" s="39" customFormat="1">
      <c r="A222" s="29" t="s">
        <v>576</v>
      </c>
      <c r="B222" s="29" t="str">
        <f t="shared" si="33"/>
        <v>Sw 2141.0528</v>
      </c>
      <c r="C222" s="29" t="s">
        <v>35</v>
      </c>
      <c r="D222" s="29">
        <v>2</v>
      </c>
      <c r="E222" s="29">
        <v>1</v>
      </c>
      <c r="F222" s="29">
        <v>4</v>
      </c>
      <c r="G222" s="29">
        <v>1</v>
      </c>
      <c r="H222" s="29" t="s">
        <v>36</v>
      </c>
      <c r="I222" s="47" t="s">
        <v>64</v>
      </c>
      <c r="J222" s="47" t="s">
        <v>577</v>
      </c>
      <c r="K222" s="30">
        <v>1</v>
      </c>
      <c r="L222" s="32" t="str">
        <f>CONCATENATE(W222," ",X222,"-",Y222, ", mech. ferngestellt, Riegel")</f>
        <v>EW 49-500, mech. ferngestellt, Riegel</v>
      </c>
      <c r="M222" s="32" t="str">
        <f>CONCATENATE("Ü-Gestänge as, ","Riegel gg, ",AJ222)</f>
        <v>Ü-Gestänge as, Riegel gg, u&gt;80 re</v>
      </c>
      <c r="N222" s="33">
        <v>1</v>
      </c>
      <c r="O222" s="34">
        <v>43935</v>
      </c>
      <c r="P222" s="35" t="str">
        <f t="shared" si="35"/>
        <v>S 114.37</v>
      </c>
      <c r="Q222" s="36">
        <v>5</v>
      </c>
      <c r="R222" s="29" t="s">
        <v>575</v>
      </c>
      <c r="S222" s="37"/>
      <c r="T222" s="37"/>
      <c r="U222" s="30">
        <f t="shared" si="36"/>
        <v>37</v>
      </c>
      <c r="V222" s="30">
        <f t="shared" si="34"/>
        <v>33</v>
      </c>
      <c r="W222" s="30" t="s">
        <v>41</v>
      </c>
      <c r="X222" s="30">
        <v>49</v>
      </c>
      <c r="Y222" s="30">
        <v>500</v>
      </c>
      <c r="Z222" s="30"/>
      <c r="AA222" s="30" t="s">
        <v>524</v>
      </c>
      <c r="AB222" s="30"/>
      <c r="AC222" s="30" t="s">
        <v>46</v>
      </c>
      <c r="AD222" s="30" t="s">
        <v>47</v>
      </c>
      <c r="AE222" s="30" t="s">
        <v>48</v>
      </c>
      <c r="AF222" s="30" t="s">
        <v>48</v>
      </c>
      <c r="AG222" s="30" t="s">
        <v>70</v>
      </c>
      <c r="AH222" s="30" t="s">
        <v>45</v>
      </c>
      <c r="AI222" s="30" t="s">
        <v>56</v>
      </c>
      <c r="AJ222" s="30" t="s">
        <v>552</v>
      </c>
      <c r="AK222" s="29"/>
    </row>
    <row r="223" spans="1:37" s="39" customFormat="1">
      <c r="A223" s="29" t="s">
        <v>578</v>
      </c>
      <c r="B223" s="29" t="str">
        <f t="shared" si="33"/>
        <v>Sw 2141.0529</v>
      </c>
      <c r="C223" s="29" t="s">
        <v>35</v>
      </c>
      <c r="D223" s="29">
        <v>2</v>
      </c>
      <c r="E223" s="29">
        <v>1</v>
      </c>
      <c r="F223" s="29">
        <v>4</v>
      </c>
      <c r="G223" s="29">
        <v>1</v>
      </c>
      <c r="H223" s="29" t="s">
        <v>36</v>
      </c>
      <c r="I223" s="47" t="s">
        <v>64</v>
      </c>
      <c r="J223" s="47" t="s">
        <v>579</v>
      </c>
      <c r="K223" s="30">
        <v>1</v>
      </c>
      <c r="L223" s="32" t="str">
        <f>CONCATENATE(W223," ",X223,"-",Y223, ", mech. ferngestellt, Riegel")</f>
        <v>EW 49-500, mech. ferngestellt, Riegel</v>
      </c>
      <c r="M223" s="32" t="str">
        <f>CONCATENATE("Ü-Gestänge as, ","Riegel gg, ",AJ223)</f>
        <v>Ü-Gestänge as, Riegel gg, u&gt;80 li</v>
      </c>
      <c r="N223" s="33">
        <v>1</v>
      </c>
      <c r="O223" s="34">
        <v>43935</v>
      </c>
      <c r="P223" s="35" t="str">
        <f t="shared" si="35"/>
        <v>S 114.37</v>
      </c>
      <c r="Q223" s="36">
        <v>3</v>
      </c>
      <c r="R223" s="29" t="s">
        <v>575</v>
      </c>
      <c r="S223" s="37"/>
      <c r="T223" s="37"/>
      <c r="U223" s="30">
        <f t="shared" si="36"/>
        <v>37</v>
      </c>
      <c r="V223" s="30">
        <f t="shared" si="34"/>
        <v>33</v>
      </c>
      <c r="W223" s="30" t="s">
        <v>41</v>
      </c>
      <c r="X223" s="30">
        <v>49</v>
      </c>
      <c r="Y223" s="30">
        <v>500</v>
      </c>
      <c r="Z223" s="30"/>
      <c r="AA223" s="30" t="s">
        <v>524</v>
      </c>
      <c r="AB223" s="30"/>
      <c r="AC223" s="30" t="s">
        <v>46</v>
      </c>
      <c r="AD223" s="30" t="s">
        <v>47</v>
      </c>
      <c r="AE223" s="30" t="s">
        <v>48</v>
      </c>
      <c r="AF223" s="30" t="s">
        <v>48</v>
      </c>
      <c r="AG223" s="30" t="s">
        <v>70</v>
      </c>
      <c r="AH223" s="30" t="s">
        <v>45</v>
      </c>
      <c r="AI223" s="30" t="s">
        <v>56</v>
      </c>
      <c r="AJ223" s="30" t="s">
        <v>555</v>
      </c>
      <c r="AK223" s="29"/>
    </row>
    <row r="224" spans="1:37" s="39" customFormat="1">
      <c r="A224" s="29" t="s">
        <v>580</v>
      </c>
      <c r="B224" s="29" t="str">
        <f t="shared" si="33"/>
        <v>Sw 2141.0529</v>
      </c>
      <c r="C224" s="29" t="s">
        <v>35</v>
      </c>
      <c r="D224" s="29">
        <v>2</v>
      </c>
      <c r="E224" s="29">
        <v>1</v>
      </c>
      <c r="F224" s="29">
        <v>4</v>
      </c>
      <c r="G224" s="29">
        <v>1</v>
      </c>
      <c r="H224" s="29" t="s">
        <v>36</v>
      </c>
      <c r="I224" s="47" t="s">
        <v>64</v>
      </c>
      <c r="J224" s="47" t="s">
        <v>579</v>
      </c>
      <c r="K224" s="30">
        <v>1</v>
      </c>
      <c r="L224" s="32" t="str">
        <f>CONCATENATE(W224," ",X224,"-",Y224, ", mech. ferngest. Sonderkonstr.")</f>
        <v>EW 49-500, mech. ferngest. Sonderkonstr.</v>
      </c>
      <c r="M224" s="32" t="s">
        <v>581</v>
      </c>
      <c r="N224" s="33">
        <v>1</v>
      </c>
      <c r="O224" s="34">
        <v>44656</v>
      </c>
      <c r="P224" s="35"/>
      <c r="Q224" s="36"/>
      <c r="R224" s="29"/>
      <c r="S224" s="37"/>
      <c r="T224" s="37"/>
      <c r="U224" s="30">
        <f t="shared" si="36"/>
        <v>40</v>
      </c>
      <c r="V224" s="30">
        <f t="shared" si="34"/>
        <v>16</v>
      </c>
      <c r="W224" s="30" t="s">
        <v>41</v>
      </c>
      <c r="X224" s="30">
        <v>49</v>
      </c>
      <c r="Y224" s="30">
        <v>500</v>
      </c>
      <c r="Z224" s="30"/>
      <c r="AA224" s="30" t="s">
        <v>524</v>
      </c>
      <c r="AB224" s="30"/>
      <c r="AC224" s="30" t="s">
        <v>46</v>
      </c>
      <c r="AD224" s="30" t="s">
        <v>47</v>
      </c>
      <c r="AE224" s="30" t="s">
        <v>48</v>
      </c>
      <c r="AF224" s="30" t="s">
        <v>48</v>
      </c>
      <c r="AG224" s="30" t="s">
        <v>70</v>
      </c>
      <c r="AH224" s="30" t="s">
        <v>45</v>
      </c>
      <c r="AI224" s="30" t="s">
        <v>56</v>
      </c>
      <c r="AJ224" s="30" t="s">
        <v>555</v>
      </c>
      <c r="AK224" s="29"/>
    </row>
    <row r="225" spans="1:37" s="39" customFormat="1">
      <c r="A225" s="29" t="s">
        <v>582</v>
      </c>
      <c r="B225" s="29" t="str">
        <f t="shared" si="33"/>
        <v>Sw 2141.0730</v>
      </c>
      <c r="C225" s="29" t="s">
        <v>35</v>
      </c>
      <c r="D225" s="29">
        <v>2</v>
      </c>
      <c r="E225" s="29">
        <v>1</v>
      </c>
      <c r="F225" s="29">
        <v>4</v>
      </c>
      <c r="G225" s="29">
        <v>1</v>
      </c>
      <c r="H225" s="29" t="s">
        <v>36</v>
      </c>
      <c r="I225" s="47" t="s">
        <v>72</v>
      </c>
      <c r="J225" s="47" t="s">
        <v>583</v>
      </c>
      <c r="K225" s="30">
        <v>1</v>
      </c>
      <c r="L225" s="32" t="str">
        <f>CONCATENATE(W225," ",X225,"-",Y225," ",AD225, ", mech. ferngest., Riegel")</f>
        <v>EW 49-760 KS, mech. ferngest., Riegel</v>
      </c>
      <c r="M225" s="32" t="str">
        <f>CONCATENATE("Ü-Gestänge as, ","Riegel as, ",AJ225)</f>
        <v>Ü-Gestänge as, Riegel as, u≤ 80</v>
      </c>
      <c r="N225" s="33">
        <v>1</v>
      </c>
      <c r="O225" s="34">
        <v>45761</v>
      </c>
      <c r="P225" s="35" t="str">
        <f t="shared" ref="P225:P271" si="38">CONCATENATE("S ",R225)</f>
        <v>S 114.40</v>
      </c>
      <c r="Q225" s="36">
        <v>1</v>
      </c>
      <c r="R225" s="29" t="s">
        <v>584</v>
      </c>
      <c r="S225" s="37" t="s">
        <v>49</v>
      </c>
      <c r="T225" s="37" t="s">
        <v>174</v>
      </c>
      <c r="U225" s="30">
        <f t="shared" si="36"/>
        <v>37</v>
      </c>
      <c r="V225" s="30">
        <f t="shared" si="34"/>
        <v>31</v>
      </c>
      <c r="W225" s="30" t="s">
        <v>41</v>
      </c>
      <c r="X225" s="30">
        <v>49</v>
      </c>
      <c r="Y225" s="30">
        <v>760</v>
      </c>
      <c r="Z225" s="30"/>
      <c r="AA225" s="30" t="s">
        <v>524</v>
      </c>
      <c r="AB225" s="30"/>
      <c r="AC225" s="30" t="s">
        <v>46</v>
      </c>
      <c r="AD225" s="30" t="s">
        <v>47</v>
      </c>
      <c r="AE225" s="30" t="s">
        <v>48</v>
      </c>
      <c r="AF225" s="30" t="s">
        <v>48</v>
      </c>
      <c r="AG225" s="30" t="s">
        <v>48</v>
      </c>
      <c r="AH225" s="30" t="s">
        <v>45</v>
      </c>
      <c r="AI225" s="30" t="s">
        <v>56</v>
      </c>
      <c r="AJ225" s="30" t="s">
        <v>549</v>
      </c>
      <c r="AK225" s="29"/>
    </row>
    <row r="226" spans="1:37" s="39" customFormat="1">
      <c r="A226" s="29" t="s">
        <v>585</v>
      </c>
      <c r="B226" s="29" t="str">
        <f t="shared" si="33"/>
        <v>Sw 2141.0731</v>
      </c>
      <c r="C226" s="29" t="s">
        <v>35</v>
      </c>
      <c r="D226" s="29">
        <v>2</v>
      </c>
      <c r="E226" s="29">
        <v>1</v>
      </c>
      <c r="F226" s="29">
        <v>4</v>
      </c>
      <c r="G226" s="29">
        <v>1</v>
      </c>
      <c r="H226" s="29" t="s">
        <v>36</v>
      </c>
      <c r="I226" s="47" t="s">
        <v>72</v>
      </c>
      <c r="J226" s="47" t="s">
        <v>586</v>
      </c>
      <c r="K226" s="30">
        <v>1</v>
      </c>
      <c r="L226" s="32" t="str">
        <f>CONCATENATE(W226," ",X226,"-",Y226," ",AD226, ", mech. ferngest., Riegel")</f>
        <v>EW 49-760 KS, mech. ferngest., Riegel</v>
      </c>
      <c r="M226" s="32" t="str">
        <f>CONCATENATE("Ü-Gestänge as, ","Riegel as, ",AJ226)</f>
        <v>Ü-Gestänge as, Riegel as, u&gt;80 re</v>
      </c>
      <c r="N226" s="33">
        <v>1</v>
      </c>
      <c r="O226" s="34">
        <v>45762</v>
      </c>
      <c r="P226" s="35" t="str">
        <f t="shared" si="38"/>
        <v>S 114.40</v>
      </c>
      <c r="Q226" s="36">
        <v>5</v>
      </c>
      <c r="R226" s="29" t="s">
        <v>584</v>
      </c>
      <c r="S226" s="37" t="s">
        <v>49</v>
      </c>
      <c r="T226" s="37" t="s">
        <v>174</v>
      </c>
      <c r="U226" s="30">
        <f t="shared" si="36"/>
        <v>37</v>
      </c>
      <c r="V226" s="30">
        <f t="shared" si="34"/>
        <v>33</v>
      </c>
      <c r="W226" s="30" t="s">
        <v>41</v>
      </c>
      <c r="X226" s="30">
        <v>49</v>
      </c>
      <c r="Y226" s="30">
        <v>760</v>
      </c>
      <c r="Z226" s="30"/>
      <c r="AA226" s="30" t="s">
        <v>524</v>
      </c>
      <c r="AB226" s="30"/>
      <c r="AC226" s="30" t="s">
        <v>46</v>
      </c>
      <c r="AD226" s="30" t="s">
        <v>47</v>
      </c>
      <c r="AE226" s="30" t="s">
        <v>48</v>
      </c>
      <c r="AF226" s="30" t="s">
        <v>48</v>
      </c>
      <c r="AG226" s="30" t="s">
        <v>48</v>
      </c>
      <c r="AH226" s="30" t="s">
        <v>45</v>
      </c>
      <c r="AI226" s="30" t="s">
        <v>56</v>
      </c>
      <c r="AJ226" s="30" t="s">
        <v>552</v>
      </c>
      <c r="AK226" s="29"/>
    </row>
    <row r="227" spans="1:37" s="39" customFormat="1">
      <c r="A227" s="29" t="s">
        <v>587</v>
      </c>
      <c r="B227" s="29" t="str">
        <f t="shared" si="33"/>
        <v>Sw 2141.0733</v>
      </c>
      <c r="C227" s="29" t="s">
        <v>35</v>
      </c>
      <c r="D227" s="29">
        <v>2</v>
      </c>
      <c r="E227" s="29">
        <v>1</v>
      </c>
      <c r="F227" s="29">
        <v>4</v>
      </c>
      <c r="G227" s="29">
        <v>1</v>
      </c>
      <c r="H227" s="29" t="s">
        <v>36</v>
      </c>
      <c r="I227" s="47" t="s">
        <v>72</v>
      </c>
      <c r="J227" s="47" t="s">
        <v>588</v>
      </c>
      <c r="K227" s="30">
        <v>1</v>
      </c>
      <c r="L227" s="32" t="str">
        <f t="shared" ref="L227:L229" si="39">CONCATENATE(W227," ",X227,"-",Y227, ", mech. ferngestellt, Riegel")</f>
        <v>EW 49-760, mech. ferngestellt, Riegel</v>
      </c>
      <c r="M227" s="32" t="str">
        <f>CONCATENATE("Ü-Gestänge as, ","Riegel gg, ",AJ227)</f>
        <v>Ü-Gestänge as, Riegel gg, u≤ 80</v>
      </c>
      <c r="N227" s="33">
        <v>1</v>
      </c>
      <c r="O227" s="34">
        <v>43942</v>
      </c>
      <c r="P227" s="35" t="str">
        <f t="shared" si="38"/>
        <v>S 114.39</v>
      </c>
      <c r="Q227" s="36">
        <v>1</v>
      </c>
      <c r="R227" s="29" t="s">
        <v>589</v>
      </c>
      <c r="S227" s="37"/>
      <c r="T227" s="37" t="s">
        <v>174</v>
      </c>
      <c r="U227" s="30">
        <f t="shared" si="36"/>
        <v>37</v>
      </c>
      <c r="V227" s="30">
        <f t="shared" si="34"/>
        <v>31</v>
      </c>
      <c r="W227" s="30" t="s">
        <v>41</v>
      </c>
      <c r="X227" s="30">
        <v>49</v>
      </c>
      <c r="Y227" s="30">
        <v>760</v>
      </c>
      <c r="Z227" s="30"/>
      <c r="AA227" s="30" t="s">
        <v>524</v>
      </c>
      <c r="AB227" s="30"/>
      <c r="AC227" s="30" t="s">
        <v>46</v>
      </c>
      <c r="AD227" s="30" t="s">
        <v>47</v>
      </c>
      <c r="AE227" s="30" t="s">
        <v>48</v>
      </c>
      <c r="AF227" s="30" t="s">
        <v>48</v>
      </c>
      <c r="AG227" s="30" t="s">
        <v>70</v>
      </c>
      <c r="AH227" s="30" t="s">
        <v>45</v>
      </c>
      <c r="AI227" s="30" t="s">
        <v>56</v>
      </c>
      <c r="AJ227" s="30" t="s">
        <v>549</v>
      </c>
      <c r="AK227" s="29"/>
    </row>
    <row r="228" spans="1:37" s="39" customFormat="1">
      <c r="A228" s="29" t="s">
        <v>590</v>
      </c>
      <c r="B228" s="29" t="str">
        <f t="shared" si="33"/>
        <v>Sw 2141.0734</v>
      </c>
      <c r="C228" s="29" t="s">
        <v>35</v>
      </c>
      <c r="D228" s="29">
        <v>2</v>
      </c>
      <c r="E228" s="29">
        <v>1</v>
      </c>
      <c r="F228" s="29">
        <v>4</v>
      </c>
      <c r="G228" s="29">
        <v>1</v>
      </c>
      <c r="H228" s="29" t="s">
        <v>36</v>
      </c>
      <c r="I228" s="47" t="s">
        <v>72</v>
      </c>
      <c r="J228" s="47" t="s">
        <v>591</v>
      </c>
      <c r="K228" s="30">
        <v>1</v>
      </c>
      <c r="L228" s="32" t="str">
        <f t="shared" si="39"/>
        <v>EW 49-760, mech. ferngestellt, Riegel</v>
      </c>
      <c r="M228" s="32" t="str">
        <f>CONCATENATE("Ü-Gestänge as, ","Riegel gg, ",AJ228)</f>
        <v>Ü-Gestänge as, Riegel gg, u&gt;80 re</v>
      </c>
      <c r="N228" s="33">
        <v>1</v>
      </c>
      <c r="O228" s="34">
        <v>43948</v>
      </c>
      <c r="P228" s="35" t="str">
        <f t="shared" si="38"/>
        <v>S 114.39</v>
      </c>
      <c r="Q228" s="36">
        <v>5</v>
      </c>
      <c r="R228" s="29" t="s">
        <v>589</v>
      </c>
      <c r="S228" s="37"/>
      <c r="T228" s="37" t="s">
        <v>174</v>
      </c>
      <c r="U228" s="30">
        <f t="shared" si="36"/>
        <v>37</v>
      </c>
      <c r="V228" s="30">
        <f t="shared" si="34"/>
        <v>33</v>
      </c>
      <c r="W228" s="30" t="s">
        <v>41</v>
      </c>
      <c r="X228" s="30">
        <v>49</v>
      </c>
      <c r="Y228" s="30">
        <v>760</v>
      </c>
      <c r="Z228" s="30"/>
      <c r="AA228" s="30" t="s">
        <v>524</v>
      </c>
      <c r="AB228" s="30"/>
      <c r="AC228" s="30" t="s">
        <v>46</v>
      </c>
      <c r="AD228" s="30" t="s">
        <v>47</v>
      </c>
      <c r="AE228" s="30" t="s">
        <v>48</v>
      </c>
      <c r="AF228" s="30" t="s">
        <v>48</v>
      </c>
      <c r="AG228" s="30" t="s">
        <v>70</v>
      </c>
      <c r="AH228" s="30" t="s">
        <v>45</v>
      </c>
      <c r="AI228" s="30" t="s">
        <v>56</v>
      </c>
      <c r="AJ228" s="30" t="s">
        <v>552</v>
      </c>
      <c r="AK228" s="29"/>
    </row>
    <row r="229" spans="1:37" s="39" customFormat="1">
      <c r="A229" s="29" t="s">
        <v>592</v>
      </c>
      <c r="B229" s="29" t="str">
        <f t="shared" si="33"/>
        <v>Sw 2141.0735</v>
      </c>
      <c r="C229" s="29" t="s">
        <v>35</v>
      </c>
      <c r="D229" s="29">
        <v>2</v>
      </c>
      <c r="E229" s="29">
        <v>1</v>
      </c>
      <c r="F229" s="29">
        <v>4</v>
      </c>
      <c r="G229" s="29">
        <v>1</v>
      </c>
      <c r="H229" s="29" t="s">
        <v>36</v>
      </c>
      <c r="I229" s="47" t="s">
        <v>72</v>
      </c>
      <c r="J229" s="47" t="s">
        <v>593</v>
      </c>
      <c r="K229" s="30">
        <v>1</v>
      </c>
      <c r="L229" s="32" t="str">
        <f t="shared" si="39"/>
        <v>EW 49-760, mech. ferngestellt, Riegel</v>
      </c>
      <c r="M229" s="32" t="str">
        <f>CONCATENATE("Ü-Gestänge as, ","Riegel gg, ",AJ229)</f>
        <v>Ü-Gestänge as, Riegel gg, u&gt;80 li</v>
      </c>
      <c r="N229" s="33">
        <v>1</v>
      </c>
      <c r="O229" s="34">
        <v>43948</v>
      </c>
      <c r="P229" s="35" t="str">
        <f t="shared" si="38"/>
        <v>S 114.39</v>
      </c>
      <c r="Q229" s="36">
        <v>3</v>
      </c>
      <c r="R229" s="29" t="s">
        <v>589</v>
      </c>
      <c r="S229" s="37"/>
      <c r="T229" s="37" t="s">
        <v>174</v>
      </c>
      <c r="U229" s="30">
        <f t="shared" si="36"/>
        <v>37</v>
      </c>
      <c r="V229" s="30">
        <f t="shared" si="34"/>
        <v>33</v>
      </c>
      <c r="W229" s="30" t="s">
        <v>41</v>
      </c>
      <c r="X229" s="30">
        <v>49</v>
      </c>
      <c r="Y229" s="30">
        <v>760</v>
      </c>
      <c r="Z229" s="30"/>
      <c r="AA229" s="30" t="s">
        <v>524</v>
      </c>
      <c r="AB229" s="30"/>
      <c r="AC229" s="30" t="s">
        <v>46</v>
      </c>
      <c r="AD229" s="30" t="s">
        <v>47</v>
      </c>
      <c r="AE229" s="30" t="s">
        <v>48</v>
      </c>
      <c r="AF229" s="30" t="s">
        <v>48</v>
      </c>
      <c r="AG229" s="30" t="s">
        <v>70</v>
      </c>
      <c r="AH229" s="30" t="s">
        <v>45</v>
      </c>
      <c r="AI229" s="30" t="s">
        <v>56</v>
      </c>
      <c r="AJ229" s="30" t="s">
        <v>555</v>
      </c>
      <c r="AK229" s="29"/>
    </row>
    <row r="230" spans="1:37" s="39" customFormat="1">
      <c r="A230" s="29" t="s">
        <v>594</v>
      </c>
      <c r="B230" s="29" t="str">
        <f t="shared" ref="B230:B273" si="40">CONCATENATE(C230," ",D230,E230,F230,G230,H230,I230,J230)</f>
        <v>Sw 2141.1239</v>
      </c>
      <c r="C230" s="29" t="s">
        <v>35</v>
      </c>
      <c r="D230" s="29">
        <v>2</v>
      </c>
      <c r="E230" s="29">
        <v>1</v>
      </c>
      <c r="F230" s="29">
        <v>4</v>
      </c>
      <c r="G230" s="29">
        <v>1</v>
      </c>
      <c r="H230" s="30" t="s">
        <v>36</v>
      </c>
      <c r="I230" s="31">
        <v>12</v>
      </c>
      <c r="J230" s="47" t="s">
        <v>595</v>
      </c>
      <c r="K230" s="30">
        <v>1</v>
      </c>
      <c r="L230" s="32" t="str">
        <f>CONCATENATE(W230," ",X230,"-",Y230, ", mech. ferngestellt")</f>
        <v>EW 49-1200, mech. ferngestellt</v>
      </c>
      <c r="M230" s="32" t="str">
        <f>CONCATENATE("Ü-Gestänge antriebseitig, ",AJ230)</f>
        <v>Ü-Gestänge antriebseitig, u≤ 80</v>
      </c>
      <c r="N230" s="33">
        <v>1</v>
      </c>
      <c r="O230" s="34">
        <v>45131</v>
      </c>
      <c r="P230" s="35" t="str">
        <f t="shared" si="38"/>
        <v>S 114.19</v>
      </c>
      <c r="Q230" s="36">
        <v>1</v>
      </c>
      <c r="R230" s="29" t="s">
        <v>596</v>
      </c>
      <c r="S230" s="37" t="s">
        <v>49</v>
      </c>
      <c r="T230" s="37" t="s">
        <v>49</v>
      </c>
      <c r="U230" s="30">
        <f t="shared" si="36"/>
        <v>30</v>
      </c>
      <c r="V230" s="30">
        <f t="shared" si="34"/>
        <v>31</v>
      </c>
      <c r="W230" s="30" t="s">
        <v>41</v>
      </c>
      <c r="X230" s="30">
        <v>49</v>
      </c>
      <c r="Y230" s="30">
        <v>1200</v>
      </c>
      <c r="Z230" s="30"/>
      <c r="AA230" s="30" t="s">
        <v>524</v>
      </c>
      <c r="AB230" s="30" t="s">
        <v>45</v>
      </c>
      <c r="AC230" s="30" t="s">
        <v>46</v>
      </c>
      <c r="AD230" s="30" t="s">
        <v>47</v>
      </c>
      <c r="AE230" s="30" t="s">
        <v>48</v>
      </c>
      <c r="AF230" s="30" t="s">
        <v>48</v>
      </c>
      <c r="AG230" s="30" t="s">
        <v>70</v>
      </c>
      <c r="AH230" s="30" t="s">
        <v>45</v>
      </c>
      <c r="AI230" s="30" t="s">
        <v>49</v>
      </c>
      <c r="AJ230" s="30" t="s">
        <v>549</v>
      </c>
      <c r="AK230" s="29"/>
    </row>
    <row r="231" spans="1:37" s="39" customFormat="1">
      <c r="A231" s="29" t="s">
        <v>597</v>
      </c>
      <c r="B231" s="29" t="str">
        <f t="shared" si="40"/>
        <v>Sw 2141.1240</v>
      </c>
      <c r="C231" s="29" t="s">
        <v>35</v>
      </c>
      <c r="D231" s="29">
        <v>2</v>
      </c>
      <c r="E231" s="29">
        <v>1</v>
      </c>
      <c r="F231" s="29">
        <v>4</v>
      </c>
      <c r="G231" s="29">
        <v>1</v>
      </c>
      <c r="H231" s="30" t="s">
        <v>36</v>
      </c>
      <c r="I231" s="31">
        <v>12</v>
      </c>
      <c r="J231" s="47" t="s">
        <v>598</v>
      </c>
      <c r="K231" s="30">
        <v>1</v>
      </c>
      <c r="L231" s="32" t="str">
        <f>CONCATENATE(W231," ",X231,"-",Y231, ", mech. ferngestellt")</f>
        <v>EW 49-1200, mech. ferngestellt</v>
      </c>
      <c r="M231" s="32" t="str">
        <f>CONCATENATE("Ü-Gestänge antriebseitig, ",AJ231)</f>
        <v>Ü-Gestänge antriebseitig, u&gt;80 re</v>
      </c>
      <c r="N231" s="33">
        <v>1</v>
      </c>
      <c r="O231" s="34">
        <v>45133</v>
      </c>
      <c r="P231" s="35" t="str">
        <f t="shared" si="38"/>
        <v>S 114.19</v>
      </c>
      <c r="Q231" s="36">
        <v>3</v>
      </c>
      <c r="R231" s="29" t="s">
        <v>596</v>
      </c>
      <c r="S231" s="37" t="s">
        <v>49</v>
      </c>
      <c r="T231" s="37" t="s">
        <v>49</v>
      </c>
      <c r="U231" s="30">
        <f t="shared" si="36"/>
        <v>30</v>
      </c>
      <c r="V231" s="30">
        <f t="shared" si="34"/>
        <v>33</v>
      </c>
      <c r="W231" s="30" t="s">
        <v>41</v>
      </c>
      <c r="X231" s="30">
        <v>49</v>
      </c>
      <c r="Y231" s="30">
        <v>1200</v>
      </c>
      <c r="Z231" s="30"/>
      <c r="AA231" s="30" t="s">
        <v>524</v>
      </c>
      <c r="AB231" s="30" t="s">
        <v>45</v>
      </c>
      <c r="AC231" s="30" t="s">
        <v>46</v>
      </c>
      <c r="AD231" s="30" t="s">
        <v>47</v>
      </c>
      <c r="AE231" s="30" t="s">
        <v>48</v>
      </c>
      <c r="AF231" s="30" t="s">
        <v>48</v>
      </c>
      <c r="AG231" s="30" t="s">
        <v>70</v>
      </c>
      <c r="AH231" s="30" t="s">
        <v>45</v>
      </c>
      <c r="AI231" s="30" t="s">
        <v>49</v>
      </c>
      <c r="AJ231" s="30" t="s">
        <v>552</v>
      </c>
      <c r="AK231" s="29"/>
    </row>
    <row r="232" spans="1:37" s="39" customFormat="1">
      <c r="A232" s="29" t="s">
        <v>599</v>
      </c>
      <c r="B232" s="29" t="str">
        <f t="shared" si="40"/>
        <v>Sw 2141.1241</v>
      </c>
      <c r="C232" s="29" t="s">
        <v>35</v>
      </c>
      <c r="D232" s="29">
        <v>2</v>
      </c>
      <c r="E232" s="29">
        <v>1</v>
      </c>
      <c r="F232" s="29">
        <v>4</v>
      </c>
      <c r="G232" s="29">
        <v>1</v>
      </c>
      <c r="H232" s="30" t="s">
        <v>36</v>
      </c>
      <c r="I232" s="31">
        <v>12</v>
      </c>
      <c r="J232" s="47" t="s">
        <v>600</v>
      </c>
      <c r="K232" s="30">
        <v>1</v>
      </c>
      <c r="L232" s="32" t="str">
        <f>CONCATENATE(W232," ",X232,"-",Y232, ", mech. ferngestellt")</f>
        <v>EW 49-1200, mech. ferngestellt</v>
      </c>
      <c r="M232" s="32" t="str">
        <f>CONCATENATE("Ü-Gestänge antriebseitig, ",AJ232)</f>
        <v>Ü-Gestänge antriebseitig, u&gt;80 li</v>
      </c>
      <c r="N232" s="33">
        <v>1</v>
      </c>
      <c r="O232" s="34">
        <v>45049</v>
      </c>
      <c r="P232" s="35" t="str">
        <f t="shared" si="38"/>
        <v>S 114.19</v>
      </c>
      <c r="Q232" s="36">
        <v>1</v>
      </c>
      <c r="R232" s="29" t="s">
        <v>596</v>
      </c>
      <c r="S232" s="37" t="s">
        <v>49</v>
      </c>
      <c r="T232" s="37" t="s">
        <v>49</v>
      </c>
      <c r="U232" s="30">
        <f t="shared" si="36"/>
        <v>30</v>
      </c>
      <c r="V232" s="30">
        <f t="shared" si="34"/>
        <v>33</v>
      </c>
      <c r="W232" s="30" t="s">
        <v>41</v>
      </c>
      <c r="X232" s="30">
        <v>49</v>
      </c>
      <c r="Y232" s="30">
        <v>1200</v>
      </c>
      <c r="Z232" s="30"/>
      <c r="AA232" s="30" t="s">
        <v>524</v>
      </c>
      <c r="AB232" s="30" t="s">
        <v>45</v>
      </c>
      <c r="AC232" s="30" t="s">
        <v>46</v>
      </c>
      <c r="AD232" s="30" t="s">
        <v>47</v>
      </c>
      <c r="AE232" s="30" t="s">
        <v>48</v>
      </c>
      <c r="AF232" s="30" t="s">
        <v>48</v>
      </c>
      <c r="AG232" s="30" t="s">
        <v>70</v>
      </c>
      <c r="AH232" s="30" t="s">
        <v>45</v>
      </c>
      <c r="AI232" s="30" t="s">
        <v>49</v>
      </c>
      <c r="AJ232" s="30" t="s">
        <v>555</v>
      </c>
      <c r="AK232" s="29"/>
    </row>
    <row r="233" spans="1:37" s="39" customFormat="1">
      <c r="A233" s="29" t="s">
        <v>601</v>
      </c>
      <c r="B233" s="29" t="str">
        <f t="shared" si="40"/>
        <v>Sw 2141.1242</v>
      </c>
      <c r="C233" s="29" t="s">
        <v>35</v>
      </c>
      <c r="D233" s="29">
        <v>2</v>
      </c>
      <c r="E233" s="29">
        <v>1</v>
      </c>
      <c r="F233" s="29">
        <v>4</v>
      </c>
      <c r="G233" s="29">
        <v>1</v>
      </c>
      <c r="H233" s="29" t="s">
        <v>36</v>
      </c>
      <c r="I233" s="30">
        <v>12</v>
      </c>
      <c r="J233" s="47" t="s">
        <v>602</v>
      </c>
      <c r="K233" s="30">
        <v>1</v>
      </c>
      <c r="L233" s="32" t="str">
        <f>CONCATENATE(W233," ",X233,"-",Y233," ",AD233, ", mech. ferngest., Riegel")</f>
        <v>EW 49-1200 KS, mech. ferngest., Riegel</v>
      </c>
      <c r="M233" s="32" t="str">
        <f>CONCATENATE("Ü-Gestänge as, ","Riegel as, ",AJ233)</f>
        <v>Ü-Gestänge as, Riegel as, u≤ 80</v>
      </c>
      <c r="N233" s="33">
        <v>1</v>
      </c>
      <c r="O233" s="34">
        <v>45406</v>
      </c>
      <c r="P233" s="35" t="str">
        <f t="shared" si="38"/>
        <v>S 114.46</v>
      </c>
      <c r="Q233" s="36">
        <v>1</v>
      </c>
      <c r="R233" s="29" t="s">
        <v>603</v>
      </c>
      <c r="S233" s="37" t="s">
        <v>49</v>
      </c>
      <c r="T233" s="37" t="s">
        <v>174</v>
      </c>
      <c r="U233" s="30">
        <f t="shared" si="36"/>
        <v>38</v>
      </c>
      <c r="V233" s="30">
        <f t="shared" si="34"/>
        <v>31</v>
      </c>
      <c r="W233" s="30" t="s">
        <v>41</v>
      </c>
      <c r="X233" s="30">
        <v>49</v>
      </c>
      <c r="Y233" s="30">
        <v>1200</v>
      </c>
      <c r="Z233" s="30" t="s">
        <v>45</v>
      </c>
      <c r="AA233" s="30" t="s">
        <v>524</v>
      </c>
      <c r="AB233" s="30" t="s">
        <v>45</v>
      </c>
      <c r="AC233" s="30" t="s">
        <v>46</v>
      </c>
      <c r="AD233" s="30" t="s">
        <v>47</v>
      </c>
      <c r="AE233" s="30" t="s">
        <v>48</v>
      </c>
      <c r="AF233" s="30" t="s">
        <v>48</v>
      </c>
      <c r="AG233" s="30" t="s">
        <v>48</v>
      </c>
      <c r="AH233" s="30" t="s">
        <v>45</v>
      </c>
      <c r="AI233" s="30" t="s">
        <v>56</v>
      </c>
      <c r="AJ233" s="30" t="s">
        <v>549</v>
      </c>
      <c r="AK233" s="29"/>
    </row>
    <row r="234" spans="1:37" s="39" customFormat="1">
      <c r="A234" s="29" t="s">
        <v>604</v>
      </c>
      <c r="B234" s="29" t="str">
        <f t="shared" si="40"/>
        <v>Sw 2141.1243</v>
      </c>
      <c r="C234" s="29" t="s">
        <v>35</v>
      </c>
      <c r="D234" s="29">
        <v>2</v>
      </c>
      <c r="E234" s="29">
        <v>1</v>
      </c>
      <c r="F234" s="29">
        <v>4</v>
      </c>
      <c r="G234" s="29">
        <v>1</v>
      </c>
      <c r="H234" s="29" t="s">
        <v>36</v>
      </c>
      <c r="I234" s="30">
        <v>12</v>
      </c>
      <c r="J234" s="47" t="s">
        <v>605</v>
      </c>
      <c r="K234" s="30">
        <v>1</v>
      </c>
      <c r="L234" s="32" t="str">
        <f>CONCATENATE(W234," ",X234,"-",Y234," ",AD234, ", mech. ferngest., Riegel")</f>
        <v>EW 49-1200 KS, mech. ferngest., Riegel</v>
      </c>
      <c r="M234" s="32" t="str">
        <f>CONCATENATE("Ü-Gestänge as, ","Riegel as, ",AJ234)</f>
        <v>Ü-Gestänge as, Riegel as, u&gt;80 re</v>
      </c>
      <c r="N234" s="33">
        <v>1</v>
      </c>
      <c r="O234" s="34">
        <v>45414</v>
      </c>
      <c r="P234" s="35" t="str">
        <f t="shared" si="38"/>
        <v>S 114.46</v>
      </c>
      <c r="Q234" s="36">
        <v>5</v>
      </c>
      <c r="R234" s="29" t="s">
        <v>603</v>
      </c>
      <c r="S234" s="37" t="s">
        <v>49</v>
      </c>
      <c r="T234" s="37" t="s">
        <v>174</v>
      </c>
      <c r="U234" s="30">
        <f t="shared" si="36"/>
        <v>38</v>
      </c>
      <c r="V234" s="30">
        <f t="shared" si="34"/>
        <v>33</v>
      </c>
      <c r="W234" s="30" t="s">
        <v>41</v>
      </c>
      <c r="X234" s="30">
        <v>49</v>
      </c>
      <c r="Y234" s="30">
        <v>1200</v>
      </c>
      <c r="Z234" s="30" t="s">
        <v>45</v>
      </c>
      <c r="AA234" s="30" t="s">
        <v>524</v>
      </c>
      <c r="AB234" s="30" t="s">
        <v>45</v>
      </c>
      <c r="AC234" s="30" t="s">
        <v>46</v>
      </c>
      <c r="AD234" s="30" t="s">
        <v>47</v>
      </c>
      <c r="AE234" s="30" t="s">
        <v>48</v>
      </c>
      <c r="AF234" s="30" t="s">
        <v>48</v>
      </c>
      <c r="AG234" s="30" t="s">
        <v>48</v>
      </c>
      <c r="AH234" s="30" t="s">
        <v>45</v>
      </c>
      <c r="AI234" s="30" t="s">
        <v>56</v>
      </c>
      <c r="AJ234" s="30" t="s">
        <v>552</v>
      </c>
      <c r="AK234" s="29"/>
    </row>
    <row r="235" spans="1:37" s="39" customFormat="1">
      <c r="A235" s="29" t="s">
        <v>606</v>
      </c>
      <c r="B235" s="29" t="str">
        <f t="shared" si="40"/>
        <v>Sw 2141.1244</v>
      </c>
      <c r="C235" s="29" t="s">
        <v>35</v>
      </c>
      <c r="D235" s="29">
        <v>2</v>
      </c>
      <c r="E235" s="29">
        <v>1</v>
      </c>
      <c r="F235" s="29">
        <v>4</v>
      </c>
      <c r="G235" s="29">
        <v>1</v>
      </c>
      <c r="H235" s="29" t="s">
        <v>36</v>
      </c>
      <c r="I235" s="30">
        <v>12</v>
      </c>
      <c r="J235" s="47" t="s">
        <v>607</v>
      </c>
      <c r="K235" s="30">
        <v>1</v>
      </c>
      <c r="L235" s="32" t="str">
        <f>CONCATENATE(W235," ",X235,"-",Y235," ",AD235, ", mech. ferngest., Riegel")</f>
        <v>EW 49-1200 KS, mech. ferngest., Riegel</v>
      </c>
      <c r="M235" s="32">
        <v>5</v>
      </c>
      <c r="N235" s="33">
        <v>1</v>
      </c>
      <c r="O235" s="34">
        <v>45414</v>
      </c>
      <c r="P235" s="35" t="str">
        <f t="shared" si="38"/>
        <v>S 114.46</v>
      </c>
      <c r="Q235" s="36">
        <v>3</v>
      </c>
      <c r="R235" s="29" t="s">
        <v>603</v>
      </c>
      <c r="S235" s="37" t="s">
        <v>49</v>
      </c>
      <c r="T235" s="37" t="s">
        <v>174</v>
      </c>
      <c r="U235" s="30">
        <f t="shared" si="36"/>
        <v>38</v>
      </c>
      <c r="V235" s="30">
        <f t="shared" si="34"/>
        <v>1</v>
      </c>
      <c r="W235" s="30" t="s">
        <v>41</v>
      </c>
      <c r="X235" s="30">
        <v>49</v>
      </c>
      <c r="Y235" s="30">
        <v>1200</v>
      </c>
      <c r="Z235" s="30" t="s">
        <v>45</v>
      </c>
      <c r="AA235" s="30" t="s">
        <v>524</v>
      </c>
      <c r="AB235" s="30" t="s">
        <v>45</v>
      </c>
      <c r="AC235" s="30" t="s">
        <v>46</v>
      </c>
      <c r="AD235" s="30" t="s">
        <v>47</v>
      </c>
      <c r="AE235" s="30" t="s">
        <v>48</v>
      </c>
      <c r="AF235" s="30" t="s">
        <v>48</v>
      </c>
      <c r="AG235" s="30" t="s">
        <v>48</v>
      </c>
      <c r="AH235" s="30" t="s">
        <v>45</v>
      </c>
      <c r="AI235" s="30" t="s">
        <v>56</v>
      </c>
      <c r="AJ235" s="30" t="s">
        <v>555</v>
      </c>
      <c r="AK235" s="29"/>
    </row>
    <row r="236" spans="1:37" s="39" customFormat="1">
      <c r="A236" s="29" t="s">
        <v>608</v>
      </c>
      <c r="B236" s="29" t="str">
        <f t="shared" si="40"/>
        <v>Sw 2141.1245</v>
      </c>
      <c r="C236" s="29" t="s">
        <v>35</v>
      </c>
      <c r="D236" s="29">
        <v>2</v>
      </c>
      <c r="E236" s="29">
        <v>1</v>
      </c>
      <c r="F236" s="29">
        <v>4</v>
      </c>
      <c r="G236" s="29">
        <v>1</v>
      </c>
      <c r="H236" s="29" t="s">
        <v>36</v>
      </c>
      <c r="I236" s="30">
        <v>12</v>
      </c>
      <c r="J236" s="47" t="s">
        <v>609</v>
      </c>
      <c r="K236" s="30">
        <v>1</v>
      </c>
      <c r="L236" s="32" t="str">
        <f t="shared" ref="L236:L241" si="41">CONCATENATE(W236," ",X236,"-",Y236, ", mech. ferngestellt, Riegel")</f>
        <v>EW 49-1200, mech. ferngestellt, Riegel</v>
      </c>
      <c r="M236" s="32" t="str">
        <f>CONCATENATE("Ü-Gestänge as, ","Riegel gg, ",AJ236)</f>
        <v>Ü-Gestänge as, Riegel gg, u≤ 80</v>
      </c>
      <c r="N236" s="33">
        <v>1</v>
      </c>
      <c r="O236" s="34">
        <v>43942</v>
      </c>
      <c r="P236" s="35" t="str">
        <f t="shared" si="38"/>
        <v>S 114.45</v>
      </c>
      <c r="Q236" s="36">
        <v>1</v>
      </c>
      <c r="R236" s="29" t="s">
        <v>610</v>
      </c>
      <c r="S236" s="37"/>
      <c r="T236" s="37" t="s">
        <v>174</v>
      </c>
      <c r="U236" s="30">
        <f t="shared" si="36"/>
        <v>38</v>
      </c>
      <c r="V236" s="30">
        <f t="shared" si="34"/>
        <v>31</v>
      </c>
      <c r="W236" s="30" t="s">
        <v>41</v>
      </c>
      <c r="X236" s="30">
        <v>49</v>
      </c>
      <c r="Y236" s="30">
        <v>1200</v>
      </c>
      <c r="Z236" s="30" t="s">
        <v>45</v>
      </c>
      <c r="AA236" s="30" t="s">
        <v>524</v>
      </c>
      <c r="AB236" s="30" t="s">
        <v>45</v>
      </c>
      <c r="AC236" s="30" t="s">
        <v>46</v>
      </c>
      <c r="AD236" s="30" t="s">
        <v>47</v>
      </c>
      <c r="AE236" s="30" t="s">
        <v>48</v>
      </c>
      <c r="AF236" s="30" t="s">
        <v>48</v>
      </c>
      <c r="AG236" s="30" t="s">
        <v>70</v>
      </c>
      <c r="AH236" s="30" t="s">
        <v>45</v>
      </c>
      <c r="AI236" s="30" t="s">
        <v>56</v>
      </c>
      <c r="AJ236" s="30" t="s">
        <v>549</v>
      </c>
      <c r="AK236" s="29"/>
    </row>
    <row r="237" spans="1:37" s="39" customFormat="1">
      <c r="A237" s="29" t="s">
        <v>611</v>
      </c>
      <c r="B237" s="29" t="str">
        <f t="shared" si="40"/>
        <v>Sw 2141.1246</v>
      </c>
      <c r="C237" s="29" t="s">
        <v>35</v>
      </c>
      <c r="D237" s="29">
        <v>2</v>
      </c>
      <c r="E237" s="29">
        <v>1</v>
      </c>
      <c r="F237" s="29">
        <v>4</v>
      </c>
      <c r="G237" s="29">
        <v>1</v>
      </c>
      <c r="H237" s="29" t="s">
        <v>36</v>
      </c>
      <c r="I237" s="30">
        <v>12</v>
      </c>
      <c r="J237" s="47" t="s">
        <v>612</v>
      </c>
      <c r="K237" s="30">
        <v>1</v>
      </c>
      <c r="L237" s="32" t="str">
        <f t="shared" si="41"/>
        <v>EW 49-1200, mech. ferngestellt, Riegel</v>
      </c>
      <c r="M237" s="32" t="str">
        <f>CONCATENATE("Ü-Gestänge as, ","Riegel gg, ",AJ237)</f>
        <v>Ü-Gestänge as, Riegel gg, u&gt;80 re</v>
      </c>
      <c r="N237" s="33">
        <v>1</v>
      </c>
      <c r="O237" s="34">
        <v>43942</v>
      </c>
      <c r="P237" s="35" t="str">
        <f t="shared" si="38"/>
        <v>S 114.45</v>
      </c>
      <c r="Q237" s="36">
        <v>5</v>
      </c>
      <c r="R237" s="29" t="s">
        <v>610</v>
      </c>
      <c r="S237" s="37"/>
      <c r="T237" s="37" t="s">
        <v>174</v>
      </c>
      <c r="U237" s="30">
        <f t="shared" si="36"/>
        <v>38</v>
      </c>
      <c r="V237" s="30">
        <f t="shared" si="34"/>
        <v>33</v>
      </c>
      <c r="W237" s="30" t="s">
        <v>41</v>
      </c>
      <c r="X237" s="30">
        <v>49</v>
      </c>
      <c r="Y237" s="30">
        <v>1200</v>
      </c>
      <c r="Z237" s="30" t="s">
        <v>45</v>
      </c>
      <c r="AA237" s="30" t="s">
        <v>524</v>
      </c>
      <c r="AB237" s="30" t="s">
        <v>45</v>
      </c>
      <c r="AC237" s="30" t="s">
        <v>46</v>
      </c>
      <c r="AD237" s="30" t="s">
        <v>47</v>
      </c>
      <c r="AE237" s="30" t="s">
        <v>48</v>
      </c>
      <c r="AF237" s="30" t="s">
        <v>48</v>
      </c>
      <c r="AG237" s="30" t="s">
        <v>70</v>
      </c>
      <c r="AH237" s="30" t="s">
        <v>45</v>
      </c>
      <c r="AI237" s="30" t="s">
        <v>56</v>
      </c>
      <c r="AJ237" s="30" t="s">
        <v>552</v>
      </c>
      <c r="AK237" s="29"/>
    </row>
    <row r="238" spans="1:37" s="39" customFormat="1">
      <c r="A238" s="29" t="s">
        <v>613</v>
      </c>
      <c r="B238" s="29" t="str">
        <f t="shared" si="40"/>
        <v>Sw 2141.1247</v>
      </c>
      <c r="C238" s="29" t="s">
        <v>35</v>
      </c>
      <c r="D238" s="29">
        <v>2</v>
      </c>
      <c r="E238" s="29">
        <v>1</v>
      </c>
      <c r="F238" s="29">
        <v>4</v>
      </c>
      <c r="G238" s="29">
        <v>1</v>
      </c>
      <c r="H238" s="29" t="s">
        <v>36</v>
      </c>
      <c r="I238" s="30">
        <v>12</v>
      </c>
      <c r="J238" s="47" t="s">
        <v>614</v>
      </c>
      <c r="K238" s="30">
        <v>1</v>
      </c>
      <c r="L238" s="32" t="str">
        <f t="shared" si="41"/>
        <v>EW 49-1200, mech. ferngestellt, Riegel</v>
      </c>
      <c r="M238" s="32" t="str">
        <f>CONCATENATE("Ü-Gestänge as, ","Riegel gg, ",AJ238)</f>
        <v>Ü-Gestänge as, Riegel gg, u&gt;80 li</v>
      </c>
      <c r="N238" s="33">
        <v>1</v>
      </c>
      <c r="O238" s="34">
        <v>43942</v>
      </c>
      <c r="P238" s="35" t="str">
        <f t="shared" si="38"/>
        <v>S 114.45</v>
      </c>
      <c r="Q238" s="36">
        <v>3</v>
      </c>
      <c r="R238" s="29" t="s">
        <v>610</v>
      </c>
      <c r="S238" s="37"/>
      <c r="T238" s="37" t="s">
        <v>174</v>
      </c>
      <c r="U238" s="30">
        <f t="shared" si="36"/>
        <v>38</v>
      </c>
      <c r="V238" s="30">
        <f t="shared" si="34"/>
        <v>33</v>
      </c>
      <c r="W238" s="30" t="s">
        <v>41</v>
      </c>
      <c r="X238" s="30">
        <v>49</v>
      </c>
      <c r="Y238" s="30">
        <v>1200</v>
      </c>
      <c r="Z238" s="30" t="s">
        <v>45</v>
      </c>
      <c r="AA238" s="30" t="s">
        <v>524</v>
      </c>
      <c r="AB238" s="30" t="s">
        <v>45</v>
      </c>
      <c r="AC238" s="30" t="s">
        <v>46</v>
      </c>
      <c r="AD238" s="30" t="s">
        <v>47</v>
      </c>
      <c r="AE238" s="30" t="s">
        <v>48</v>
      </c>
      <c r="AF238" s="30" t="s">
        <v>48</v>
      </c>
      <c r="AG238" s="30" t="s">
        <v>70</v>
      </c>
      <c r="AH238" s="30" t="s">
        <v>45</v>
      </c>
      <c r="AI238" s="30" t="s">
        <v>56</v>
      </c>
      <c r="AJ238" s="30" t="s">
        <v>555</v>
      </c>
      <c r="AK238" s="29"/>
    </row>
    <row r="239" spans="1:37" s="39" customFormat="1">
      <c r="A239" s="29" t="s">
        <v>615</v>
      </c>
      <c r="B239" s="29" t="str">
        <f t="shared" si="40"/>
        <v>Sw 2141.1248</v>
      </c>
      <c r="C239" s="29" t="s">
        <v>35</v>
      </c>
      <c r="D239" s="29">
        <v>2</v>
      </c>
      <c r="E239" s="29">
        <v>1</v>
      </c>
      <c r="F239" s="29">
        <v>4</v>
      </c>
      <c r="G239" s="29">
        <v>1</v>
      </c>
      <c r="H239" s="30" t="s">
        <v>36</v>
      </c>
      <c r="I239" s="31">
        <v>12</v>
      </c>
      <c r="J239" s="47" t="s">
        <v>616</v>
      </c>
      <c r="K239" s="30">
        <v>1</v>
      </c>
      <c r="L239" s="32" t="str">
        <f t="shared" si="41"/>
        <v>EW 49-1200, mech. ferngestellt, Riegel</v>
      </c>
      <c r="M239" s="32" t="str">
        <f>CONCATENATE("Ü-Gestänge gegenüber, ",AJ239)</f>
        <v>Ü-Gestänge gegenüber, u≤ 80</v>
      </c>
      <c r="N239" s="33">
        <v>1</v>
      </c>
      <c r="O239" s="34">
        <v>45406</v>
      </c>
      <c r="P239" s="35" t="str">
        <f t="shared" si="38"/>
        <v>S 114.15</v>
      </c>
      <c r="Q239" s="36">
        <v>1</v>
      </c>
      <c r="R239" s="29" t="s">
        <v>617</v>
      </c>
      <c r="S239" s="37" t="s">
        <v>49</v>
      </c>
      <c r="T239" s="37" t="s">
        <v>174</v>
      </c>
      <c r="U239" s="30">
        <f t="shared" si="36"/>
        <v>38</v>
      </c>
      <c r="V239" s="30">
        <f t="shared" si="34"/>
        <v>27</v>
      </c>
      <c r="W239" s="30" t="s">
        <v>41</v>
      </c>
      <c r="X239" s="30">
        <v>49</v>
      </c>
      <c r="Y239" s="30">
        <v>1200</v>
      </c>
      <c r="Z239" s="30"/>
      <c r="AA239" s="30" t="s">
        <v>524</v>
      </c>
      <c r="AB239" s="30" t="s">
        <v>45</v>
      </c>
      <c r="AC239" s="30" t="s">
        <v>46</v>
      </c>
      <c r="AD239" s="30" t="s">
        <v>47</v>
      </c>
      <c r="AE239" s="30" t="s">
        <v>48</v>
      </c>
      <c r="AF239" s="30" t="s">
        <v>70</v>
      </c>
      <c r="AG239" s="30" t="s">
        <v>70</v>
      </c>
      <c r="AH239" s="30" t="s">
        <v>45</v>
      </c>
      <c r="AI239" s="30" t="s">
        <v>56</v>
      </c>
      <c r="AJ239" s="30" t="s">
        <v>549</v>
      </c>
      <c r="AK239" s="29"/>
    </row>
    <row r="240" spans="1:37" s="39" customFormat="1">
      <c r="A240" s="29" t="s">
        <v>618</v>
      </c>
      <c r="B240" s="29" t="str">
        <f t="shared" si="40"/>
        <v>Sw 2141.1249</v>
      </c>
      <c r="C240" s="29" t="s">
        <v>35</v>
      </c>
      <c r="D240" s="29">
        <v>2</v>
      </c>
      <c r="E240" s="29">
        <v>1</v>
      </c>
      <c r="F240" s="29">
        <v>4</v>
      </c>
      <c r="G240" s="29">
        <v>1</v>
      </c>
      <c r="H240" s="30" t="s">
        <v>36</v>
      </c>
      <c r="I240" s="31">
        <v>12</v>
      </c>
      <c r="J240" s="47" t="s">
        <v>619</v>
      </c>
      <c r="K240" s="30">
        <v>1</v>
      </c>
      <c r="L240" s="32" t="str">
        <f t="shared" si="41"/>
        <v>EW 49-1200, mech. ferngestellt, Riegel</v>
      </c>
      <c r="M240" s="32" t="str">
        <f>CONCATENATE("Ü-Gestänge gegenüber, ",AJ240)</f>
        <v>Ü-Gestänge gegenüber, u&gt;80 re</v>
      </c>
      <c r="N240" s="33">
        <v>1</v>
      </c>
      <c r="O240" s="34">
        <v>45414</v>
      </c>
      <c r="P240" s="35" t="str">
        <f t="shared" si="38"/>
        <v>S 114.15</v>
      </c>
      <c r="Q240" s="36">
        <v>5</v>
      </c>
      <c r="R240" s="29" t="s">
        <v>617</v>
      </c>
      <c r="S240" s="37" t="s">
        <v>49</v>
      </c>
      <c r="T240" s="37" t="s">
        <v>174</v>
      </c>
      <c r="U240" s="30">
        <f t="shared" si="36"/>
        <v>38</v>
      </c>
      <c r="V240" s="30">
        <f t="shared" si="34"/>
        <v>29</v>
      </c>
      <c r="W240" s="30" t="s">
        <v>41</v>
      </c>
      <c r="X240" s="30">
        <v>49</v>
      </c>
      <c r="Y240" s="30">
        <v>1200</v>
      </c>
      <c r="Z240" s="30"/>
      <c r="AA240" s="30" t="s">
        <v>524</v>
      </c>
      <c r="AB240" s="30" t="s">
        <v>45</v>
      </c>
      <c r="AC240" s="30" t="s">
        <v>46</v>
      </c>
      <c r="AD240" s="30" t="s">
        <v>47</v>
      </c>
      <c r="AE240" s="30" t="s">
        <v>48</v>
      </c>
      <c r="AF240" s="30" t="s">
        <v>70</v>
      </c>
      <c r="AG240" s="30" t="s">
        <v>70</v>
      </c>
      <c r="AH240" s="30" t="s">
        <v>45</v>
      </c>
      <c r="AI240" s="30" t="s">
        <v>56</v>
      </c>
      <c r="AJ240" s="30" t="s">
        <v>552</v>
      </c>
      <c r="AK240" s="29"/>
    </row>
    <row r="241" spans="1:37" s="39" customFormat="1">
      <c r="A241" s="29" t="s">
        <v>620</v>
      </c>
      <c r="B241" s="29" t="str">
        <f t="shared" si="40"/>
        <v>Sw 2141.1250</v>
      </c>
      <c r="C241" s="29" t="s">
        <v>35</v>
      </c>
      <c r="D241" s="29">
        <v>2</v>
      </c>
      <c r="E241" s="29">
        <v>1</v>
      </c>
      <c r="F241" s="29">
        <v>4</v>
      </c>
      <c r="G241" s="29">
        <v>1</v>
      </c>
      <c r="H241" s="30" t="s">
        <v>36</v>
      </c>
      <c r="I241" s="31">
        <v>12</v>
      </c>
      <c r="J241" s="47" t="s">
        <v>621</v>
      </c>
      <c r="K241" s="30">
        <v>1</v>
      </c>
      <c r="L241" s="32" t="str">
        <f t="shared" si="41"/>
        <v>EW 49-1200, mech. ferngestellt, Riegel</v>
      </c>
      <c r="M241" s="32" t="str">
        <f>CONCATENATE("Ü-Gestänge gegenüber, ",AJ241)</f>
        <v>Ü-Gestänge gegenüber, u&gt;80 li</v>
      </c>
      <c r="N241" s="33">
        <v>1</v>
      </c>
      <c r="O241" s="34">
        <v>45587</v>
      </c>
      <c r="P241" s="35" t="str">
        <f t="shared" si="38"/>
        <v>S 114.15</v>
      </c>
      <c r="Q241" s="36">
        <v>3</v>
      </c>
      <c r="R241" s="29" t="s">
        <v>617</v>
      </c>
      <c r="S241" s="37" t="s">
        <v>49</v>
      </c>
      <c r="T241" s="37" t="s">
        <v>174</v>
      </c>
      <c r="U241" s="30">
        <f t="shared" si="36"/>
        <v>38</v>
      </c>
      <c r="V241" s="30">
        <f t="shared" si="34"/>
        <v>29</v>
      </c>
      <c r="W241" s="30" t="s">
        <v>41</v>
      </c>
      <c r="X241" s="30">
        <v>49</v>
      </c>
      <c r="Y241" s="30">
        <v>1200</v>
      </c>
      <c r="Z241" s="30"/>
      <c r="AA241" s="30" t="s">
        <v>524</v>
      </c>
      <c r="AB241" s="30" t="s">
        <v>45</v>
      </c>
      <c r="AC241" s="30" t="s">
        <v>46</v>
      </c>
      <c r="AD241" s="30" t="s">
        <v>47</v>
      </c>
      <c r="AE241" s="30" t="s">
        <v>48</v>
      </c>
      <c r="AF241" s="30" t="s">
        <v>70</v>
      </c>
      <c r="AG241" s="30" t="s">
        <v>70</v>
      </c>
      <c r="AH241" s="30" t="s">
        <v>45</v>
      </c>
      <c r="AI241" s="30" t="s">
        <v>56</v>
      </c>
      <c r="AJ241" s="30" t="s">
        <v>555</v>
      </c>
      <c r="AK241" s="29"/>
    </row>
    <row r="242" spans="1:37" s="39" customFormat="1">
      <c r="A242" s="29" t="s">
        <v>623</v>
      </c>
      <c r="B242" s="29" t="str">
        <f t="shared" si="40"/>
        <v>Sw 2151.0561</v>
      </c>
      <c r="C242" s="29" t="s">
        <v>35</v>
      </c>
      <c r="D242" s="29">
        <v>2</v>
      </c>
      <c r="E242" s="29">
        <v>1</v>
      </c>
      <c r="F242" s="29">
        <v>5</v>
      </c>
      <c r="G242" s="29">
        <v>1</v>
      </c>
      <c r="H242" s="30" t="s">
        <v>36</v>
      </c>
      <c r="I242" s="31" t="s">
        <v>64</v>
      </c>
      <c r="J242" s="47" t="s">
        <v>624</v>
      </c>
      <c r="K242" s="30">
        <v>1</v>
      </c>
      <c r="L242" s="32" t="str">
        <f>CONCATENATE(W242," ",X242,"-",Y242, ", mech. ferngestellt")</f>
        <v>EW 54-500, mech. ferngestellt</v>
      </c>
      <c r="M242" s="32" t="str">
        <f>CONCATENATE("Ü-Gestänge as, ","Prüfer gg, ",AJ242)</f>
        <v>Ü-Gestänge as, Prüfer gg, u≤ 80</v>
      </c>
      <c r="N242" s="33">
        <v>1</v>
      </c>
      <c r="O242" s="34">
        <v>43549</v>
      </c>
      <c r="P242" s="35" t="str">
        <f t="shared" si="38"/>
        <v>S 114.30</v>
      </c>
      <c r="Q242" s="36">
        <v>1</v>
      </c>
      <c r="R242" s="29" t="s">
        <v>625</v>
      </c>
      <c r="S242" s="37"/>
      <c r="T242" s="37"/>
      <c r="U242" s="30">
        <f t="shared" si="36"/>
        <v>29</v>
      </c>
      <c r="V242" s="30">
        <f t="shared" si="34"/>
        <v>31</v>
      </c>
      <c r="W242" s="30" t="s">
        <v>41</v>
      </c>
      <c r="X242" s="30">
        <v>54</v>
      </c>
      <c r="Y242" s="30">
        <v>500</v>
      </c>
      <c r="Z242" s="30"/>
      <c r="AA242" s="30" t="s">
        <v>524</v>
      </c>
      <c r="AB242" s="30" t="s">
        <v>45</v>
      </c>
      <c r="AC242" s="30" t="s">
        <v>46</v>
      </c>
      <c r="AD242" s="30" t="s">
        <v>47</v>
      </c>
      <c r="AE242" s="30" t="s">
        <v>48</v>
      </c>
      <c r="AF242" s="30" t="s">
        <v>48</v>
      </c>
      <c r="AG242" s="30" t="s">
        <v>70</v>
      </c>
      <c r="AH242" s="30" t="s">
        <v>45</v>
      </c>
      <c r="AI242" s="30" t="s">
        <v>49</v>
      </c>
      <c r="AJ242" s="30" t="s">
        <v>549</v>
      </c>
      <c r="AK242" s="29"/>
    </row>
    <row r="243" spans="1:37" s="39" customFormat="1">
      <c r="A243" s="29" t="s">
        <v>626</v>
      </c>
      <c r="B243" s="29" t="str">
        <f t="shared" si="40"/>
        <v>Sw 2151.0562</v>
      </c>
      <c r="C243" s="29" t="s">
        <v>35</v>
      </c>
      <c r="D243" s="29">
        <v>2</v>
      </c>
      <c r="E243" s="29">
        <v>1</v>
      </c>
      <c r="F243" s="29">
        <v>5</v>
      </c>
      <c r="G243" s="29">
        <v>1</v>
      </c>
      <c r="H243" s="30" t="s">
        <v>36</v>
      </c>
      <c r="I243" s="31" t="s">
        <v>64</v>
      </c>
      <c r="J243" s="47" t="s">
        <v>627</v>
      </c>
      <c r="K243" s="30">
        <v>1</v>
      </c>
      <c r="L243" s="32" t="str">
        <f>CONCATENATE(W243," ",X243,"-",Y243, ", mech. ferngestellt")</f>
        <v>EW 54-500, mech. ferngestellt</v>
      </c>
      <c r="M243" s="32" t="str">
        <f>CONCATENATE("Ü-Gestänge as, ","Prüfer gg, ",AJ243)</f>
        <v>Ü-Gestänge as, Prüfer gg, u&gt;80 re</v>
      </c>
      <c r="N243" s="33">
        <v>1</v>
      </c>
      <c r="O243" s="34">
        <v>43549</v>
      </c>
      <c r="P243" s="35" t="str">
        <f t="shared" si="38"/>
        <v>S 114.30</v>
      </c>
      <c r="Q243" s="36">
        <v>5</v>
      </c>
      <c r="R243" s="29" t="s">
        <v>625</v>
      </c>
      <c r="S243" s="37"/>
      <c r="T243" s="37"/>
      <c r="U243" s="30">
        <f t="shared" si="36"/>
        <v>29</v>
      </c>
      <c r="V243" s="30">
        <f t="shared" si="34"/>
        <v>33</v>
      </c>
      <c r="W243" s="30" t="s">
        <v>41</v>
      </c>
      <c r="X243" s="30">
        <v>54</v>
      </c>
      <c r="Y243" s="30">
        <v>500</v>
      </c>
      <c r="Z243" s="30"/>
      <c r="AA243" s="30" t="s">
        <v>524</v>
      </c>
      <c r="AB243" s="30" t="s">
        <v>45</v>
      </c>
      <c r="AC243" s="30" t="s">
        <v>46</v>
      </c>
      <c r="AD243" s="30" t="s">
        <v>47</v>
      </c>
      <c r="AE243" s="30" t="s">
        <v>48</v>
      </c>
      <c r="AF243" s="30" t="s">
        <v>48</v>
      </c>
      <c r="AG243" s="30" t="s">
        <v>70</v>
      </c>
      <c r="AH243" s="30" t="s">
        <v>45</v>
      </c>
      <c r="AI243" s="30" t="s">
        <v>49</v>
      </c>
      <c r="AJ243" s="30" t="s">
        <v>552</v>
      </c>
      <c r="AK243" s="29"/>
    </row>
    <row r="244" spans="1:37" s="39" customFormat="1">
      <c r="A244" s="29" t="s">
        <v>628</v>
      </c>
      <c r="B244" s="29" t="str">
        <f t="shared" si="40"/>
        <v>Sw 2151.0563</v>
      </c>
      <c r="C244" s="29" t="s">
        <v>35</v>
      </c>
      <c r="D244" s="29">
        <v>2</v>
      </c>
      <c r="E244" s="29">
        <v>1</v>
      </c>
      <c r="F244" s="29">
        <v>5</v>
      </c>
      <c r="G244" s="29">
        <v>1</v>
      </c>
      <c r="H244" s="30" t="s">
        <v>36</v>
      </c>
      <c r="I244" s="31" t="s">
        <v>64</v>
      </c>
      <c r="J244" s="47" t="s">
        <v>629</v>
      </c>
      <c r="K244" s="30">
        <v>1</v>
      </c>
      <c r="L244" s="32" t="str">
        <f>CONCATENATE(W244," ",X244,"-",Y244, ", mech. ferngestellt")</f>
        <v>EW 54-500, mech. ferngestellt</v>
      </c>
      <c r="M244" s="32" t="str">
        <f>CONCATENATE("Ü-Gestänge as, ","Prüfer gg, ",AJ244)</f>
        <v>Ü-Gestänge as, Prüfer gg, u&gt;80 li</v>
      </c>
      <c r="N244" s="33">
        <v>1</v>
      </c>
      <c r="O244" s="34">
        <v>43549</v>
      </c>
      <c r="P244" s="35" t="str">
        <f t="shared" si="38"/>
        <v>S 114.30</v>
      </c>
      <c r="Q244" s="36">
        <v>3</v>
      </c>
      <c r="R244" s="29" t="s">
        <v>625</v>
      </c>
      <c r="S244" s="37"/>
      <c r="T244" s="37"/>
      <c r="U244" s="30">
        <f t="shared" si="36"/>
        <v>29</v>
      </c>
      <c r="V244" s="30">
        <f t="shared" si="36"/>
        <v>33</v>
      </c>
      <c r="W244" s="30" t="s">
        <v>41</v>
      </c>
      <c r="X244" s="30">
        <v>54</v>
      </c>
      <c r="Y244" s="30">
        <v>500</v>
      </c>
      <c r="Z244" s="30"/>
      <c r="AA244" s="30" t="s">
        <v>524</v>
      </c>
      <c r="AB244" s="30" t="s">
        <v>45</v>
      </c>
      <c r="AC244" s="30" t="s">
        <v>46</v>
      </c>
      <c r="AD244" s="30" t="s">
        <v>47</v>
      </c>
      <c r="AE244" s="30" t="s">
        <v>48</v>
      </c>
      <c r="AF244" s="30" t="s">
        <v>48</v>
      </c>
      <c r="AG244" s="30" t="s">
        <v>70</v>
      </c>
      <c r="AH244" s="30" t="s">
        <v>45</v>
      </c>
      <c r="AI244" s="30" t="s">
        <v>49</v>
      </c>
      <c r="AJ244" s="30" t="s">
        <v>555</v>
      </c>
      <c r="AK244" s="29"/>
    </row>
    <row r="245" spans="1:37" s="39" customFormat="1">
      <c r="A245" s="29" t="s">
        <v>630</v>
      </c>
      <c r="B245" s="29" t="str">
        <f t="shared" si="40"/>
        <v>Sw 2151.0564</v>
      </c>
      <c r="C245" s="29" t="s">
        <v>35</v>
      </c>
      <c r="D245" s="29">
        <v>2</v>
      </c>
      <c r="E245" s="29">
        <v>1</v>
      </c>
      <c r="F245" s="29">
        <v>5</v>
      </c>
      <c r="G245" s="29">
        <v>1</v>
      </c>
      <c r="H245" s="29" t="s">
        <v>36</v>
      </c>
      <c r="I245" s="47" t="s">
        <v>64</v>
      </c>
      <c r="J245" s="47" t="s">
        <v>631</v>
      </c>
      <c r="K245" s="30">
        <v>1</v>
      </c>
      <c r="L245" s="32" t="str">
        <f>CONCATENATE(W245," ",X245,"-",Y245, ", mech. ferngestellt, Riegel")</f>
        <v>EW 54-500, mech. ferngestellt, Riegel</v>
      </c>
      <c r="M245" s="32" t="str">
        <f>CONCATENATE("Ü-Gestänge as, ","Riegel as,",AJ245)</f>
        <v>Ü-Gestänge as, Riegel as,u≤ 80</v>
      </c>
      <c r="N245" s="33">
        <v>2</v>
      </c>
      <c r="O245" s="34">
        <v>44158</v>
      </c>
      <c r="P245" s="35" t="str">
        <f t="shared" si="38"/>
        <v>S 114.33</v>
      </c>
      <c r="Q245" s="36">
        <v>1</v>
      </c>
      <c r="R245" s="29" t="s">
        <v>632</v>
      </c>
      <c r="S245" s="37"/>
      <c r="T245" s="37"/>
      <c r="U245" s="30">
        <f t="shared" ref="U245:V275" si="42">LEN(L245)</f>
        <v>37</v>
      </c>
      <c r="V245" s="30">
        <f t="shared" si="42"/>
        <v>30</v>
      </c>
      <c r="W245" s="30" t="s">
        <v>41</v>
      </c>
      <c r="X245" s="30">
        <v>54</v>
      </c>
      <c r="Y245" s="30">
        <v>500</v>
      </c>
      <c r="Z245" s="30" t="s">
        <v>45</v>
      </c>
      <c r="AA245" s="30" t="s">
        <v>524</v>
      </c>
      <c r="AB245" s="30" t="s">
        <v>45</v>
      </c>
      <c r="AC245" s="30" t="s">
        <v>46</v>
      </c>
      <c r="AD245" s="30" t="s">
        <v>47</v>
      </c>
      <c r="AE245" s="30" t="s">
        <v>48</v>
      </c>
      <c r="AF245" s="30" t="s">
        <v>48</v>
      </c>
      <c r="AG245" s="30" t="s">
        <v>48</v>
      </c>
      <c r="AH245" s="30" t="s">
        <v>45</v>
      </c>
      <c r="AI245" s="30" t="s">
        <v>56</v>
      </c>
      <c r="AJ245" s="30" t="s">
        <v>549</v>
      </c>
      <c r="AK245" s="29"/>
    </row>
    <row r="246" spans="1:37" s="39" customFormat="1">
      <c r="A246" s="29" t="s">
        <v>633</v>
      </c>
      <c r="B246" s="29" t="str">
        <f t="shared" si="40"/>
        <v>Sw 2151.0565</v>
      </c>
      <c r="C246" s="29" t="s">
        <v>35</v>
      </c>
      <c r="D246" s="29">
        <v>2</v>
      </c>
      <c r="E246" s="29">
        <v>1</v>
      </c>
      <c r="F246" s="29">
        <v>5</v>
      </c>
      <c r="G246" s="29">
        <v>1</v>
      </c>
      <c r="H246" s="29" t="s">
        <v>36</v>
      </c>
      <c r="I246" s="47" t="s">
        <v>64</v>
      </c>
      <c r="J246" s="47" t="s">
        <v>634</v>
      </c>
      <c r="K246" s="30">
        <v>1</v>
      </c>
      <c r="L246" s="32" t="str">
        <f>CONCATENATE(W246," ",X246,"-",Y246, ", mech. ferngestellt, Riegel")</f>
        <v>EW 54-500, mech. ferngestellt, Riegel</v>
      </c>
      <c r="M246" s="32" t="str">
        <f>CONCATENATE("Ü-Gestänge as, ","Riegel as,",AJ246)</f>
        <v>Ü-Gestänge as, Riegel as,u&gt;80 re</v>
      </c>
      <c r="N246" s="33">
        <v>2</v>
      </c>
      <c r="O246" s="34">
        <v>44158</v>
      </c>
      <c r="P246" s="35" t="str">
        <f t="shared" si="38"/>
        <v>S 114.33</v>
      </c>
      <c r="Q246" s="36">
        <v>5</v>
      </c>
      <c r="R246" s="29" t="s">
        <v>632</v>
      </c>
      <c r="S246" s="37"/>
      <c r="T246" s="37"/>
      <c r="U246" s="30">
        <f t="shared" si="42"/>
        <v>37</v>
      </c>
      <c r="V246" s="30">
        <f t="shared" si="42"/>
        <v>32</v>
      </c>
      <c r="W246" s="30" t="s">
        <v>41</v>
      </c>
      <c r="X246" s="30">
        <v>54</v>
      </c>
      <c r="Y246" s="30">
        <v>500</v>
      </c>
      <c r="Z246" s="30" t="s">
        <v>45</v>
      </c>
      <c r="AA246" s="30" t="s">
        <v>524</v>
      </c>
      <c r="AB246" s="30" t="s">
        <v>45</v>
      </c>
      <c r="AC246" s="30" t="s">
        <v>46</v>
      </c>
      <c r="AD246" s="30" t="s">
        <v>47</v>
      </c>
      <c r="AE246" s="30" t="s">
        <v>48</v>
      </c>
      <c r="AF246" s="30" t="s">
        <v>48</v>
      </c>
      <c r="AG246" s="30" t="s">
        <v>48</v>
      </c>
      <c r="AH246" s="30" t="s">
        <v>45</v>
      </c>
      <c r="AI246" s="30" t="s">
        <v>56</v>
      </c>
      <c r="AJ246" s="30" t="s">
        <v>552</v>
      </c>
      <c r="AK246" s="29"/>
    </row>
    <row r="247" spans="1:37" s="39" customFormat="1">
      <c r="A247" s="29" t="s">
        <v>635</v>
      </c>
      <c r="B247" s="29" t="str">
        <f t="shared" si="40"/>
        <v>Sw 2151.0566</v>
      </c>
      <c r="C247" s="29" t="s">
        <v>35</v>
      </c>
      <c r="D247" s="29">
        <v>2</v>
      </c>
      <c r="E247" s="29">
        <v>1</v>
      </c>
      <c r="F247" s="29">
        <v>5</v>
      </c>
      <c r="G247" s="29">
        <v>1</v>
      </c>
      <c r="H247" s="29" t="s">
        <v>36</v>
      </c>
      <c r="I247" s="47" t="s">
        <v>64</v>
      </c>
      <c r="J247" s="47" t="s">
        <v>636</v>
      </c>
      <c r="K247" s="30">
        <v>1</v>
      </c>
      <c r="L247" s="32" t="str">
        <f>CONCATENATE(W247," ",X247,"-",Y247, ", mech. ferngestellt, Riegel")</f>
        <v>EW 54-500, mech. ferngestellt, Riegel</v>
      </c>
      <c r="M247" s="32" t="str">
        <f>CONCATENATE("Ü-Gestänge as, ","Riegel as,",AJ247)</f>
        <v>Ü-Gestänge as, Riegel as,u&gt;80 li</v>
      </c>
      <c r="N247" s="33">
        <v>2</v>
      </c>
      <c r="O247" s="34">
        <v>44158</v>
      </c>
      <c r="P247" s="35" t="str">
        <f t="shared" si="38"/>
        <v>S 114.33</v>
      </c>
      <c r="Q247" s="36">
        <v>3</v>
      </c>
      <c r="R247" s="29" t="s">
        <v>632</v>
      </c>
      <c r="S247" s="37"/>
      <c r="T247" s="37"/>
      <c r="U247" s="30">
        <f t="shared" si="42"/>
        <v>37</v>
      </c>
      <c r="V247" s="30">
        <f t="shared" si="42"/>
        <v>32</v>
      </c>
      <c r="W247" s="30" t="s">
        <v>41</v>
      </c>
      <c r="X247" s="30">
        <v>54</v>
      </c>
      <c r="Y247" s="30">
        <v>500</v>
      </c>
      <c r="Z247" s="30" t="s">
        <v>45</v>
      </c>
      <c r="AA247" s="30" t="s">
        <v>524</v>
      </c>
      <c r="AB247" s="30" t="s">
        <v>45</v>
      </c>
      <c r="AC247" s="30" t="s">
        <v>46</v>
      </c>
      <c r="AD247" s="30" t="s">
        <v>47</v>
      </c>
      <c r="AE247" s="30" t="s">
        <v>48</v>
      </c>
      <c r="AF247" s="30" t="s">
        <v>48</v>
      </c>
      <c r="AG247" s="30" t="s">
        <v>48</v>
      </c>
      <c r="AH247" s="30" t="s">
        <v>45</v>
      </c>
      <c r="AI247" s="30" t="s">
        <v>56</v>
      </c>
      <c r="AJ247" s="30" t="s">
        <v>555</v>
      </c>
      <c r="AK247" s="29"/>
    </row>
    <row r="248" spans="1:37" s="39" customFormat="1">
      <c r="A248" s="29" t="s">
        <v>637</v>
      </c>
      <c r="B248" s="38" t="str">
        <f t="shared" si="40"/>
        <v>Sw 2151.0564</v>
      </c>
      <c r="C248" s="38" t="s">
        <v>35</v>
      </c>
      <c r="D248" s="38">
        <v>2</v>
      </c>
      <c r="E248" s="38">
        <v>1</v>
      </c>
      <c r="F248" s="38">
        <v>5</v>
      </c>
      <c r="G248" s="38">
        <v>1</v>
      </c>
      <c r="H248" s="38" t="s">
        <v>36</v>
      </c>
      <c r="I248" s="49" t="s">
        <v>64</v>
      </c>
      <c r="J248" s="49" t="s">
        <v>631</v>
      </c>
      <c r="K248" s="44">
        <v>1</v>
      </c>
      <c r="L248" s="32" t="str">
        <f>CONCATENATE(W248," ",X248,"-",Y248, ", mech. ferngest., Riegel+ZPrK")</f>
        <v>EW 54-500, mech. ferngest., Riegel+ZPrK</v>
      </c>
      <c r="M248" s="32" t="str">
        <f>CONCATENATE("Ü-Gestänge as, ","Riegel as, zus. ZPrK gg")</f>
        <v>Ü-Gestänge as, Riegel as, zus. ZPrK gg</v>
      </c>
      <c r="N248" s="33">
        <v>4</v>
      </c>
      <c r="O248" s="34">
        <v>45412</v>
      </c>
      <c r="P248" s="35" t="str">
        <f t="shared" si="38"/>
        <v>S 114.33</v>
      </c>
      <c r="Q248" s="36">
        <v>1</v>
      </c>
      <c r="R248" s="29" t="s">
        <v>632</v>
      </c>
      <c r="S248" s="37"/>
      <c r="T248" s="37"/>
      <c r="U248" s="30">
        <f t="shared" si="42"/>
        <v>39</v>
      </c>
      <c r="V248" s="30">
        <f t="shared" si="42"/>
        <v>38</v>
      </c>
      <c r="W248" s="30" t="s">
        <v>41</v>
      </c>
      <c r="X248" s="30">
        <v>54</v>
      </c>
      <c r="Y248" s="30">
        <v>500</v>
      </c>
      <c r="Z248" s="30" t="s">
        <v>45</v>
      </c>
      <c r="AA248" s="30" t="s">
        <v>524</v>
      </c>
      <c r="AB248" s="30" t="s">
        <v>45</v>
      </c>
      <c r="AC248" s="30" t="s">
        <v>46</v>
      </c>
      <c r="AD248" s="30" t="s">
        <v>47</v>
      </c>
      <c r="AE248" s="30" t="s">
        <v>48</v>
      </c>
      <c r="AF248" s="30" t="s">
        <v>48</v>
      </c>
      <c r="AG248" s="30" t="s">
        <v>48</v>
      </c>
      <c r="AH248" s="30" t="s">
        <v>45</v>
      </c>
      <c r="AI248" s="30" t="s">
        <v>56</v>
      </c>
      <c r="AJ248" s="30" t="s">
        <v>549</v>
      </c>
      <c r="AK248" s="29"/>
    </row>
    <row r="249" spans="1:37" s="39" customFormat="1">
      <c r="A249" s="29" t="s">
        <v>638</v>
      </c>
      <c r="B249" s="29" t="str">
        <f t="shared" si="40"/>
        <v>Sw 2151.0567</v>
      </c>
      <c r="C249" s="29" t="s">
        <v>35</v>
      </c>
      <c r="D249" s="29">
        <v>2</v>
      </c>
      <c r="E249" s="29">
        <v>1</v>
      </c>
      <c r="F249" s="29">
        <v>5</v>
      </c>
      <c r="G249" s="29">
        <v>1</v>
      </c>
      <c r="H249" s="30" t="s">
        <v>36</v>
      </c>
      <c r="I249" s="31" t="s">
        <v>64</v>
      </c>
      <c r="J249" s="47" t="s">
        <v>639</v>
      </c>
      <c r="K249" s="30">
        <v>1</v>
      </c>
      <c r="L249" s="32" t="str">
        <f>CONCATENATE(W249," ",X249,"-",Y249, ", mech. ferngestellt, Riegel")</f>
        <v>EW 54-500, mech. ferngestellt, Riegel</v>
      </c>
      <c r="M249" s="32" t="str">
        <f>CONCATENATE("Ü-Gestänge as, ","Riegel gg, ",AJ249)</f>
        <v>Ü-Gestänge as, Riegel gg, u≤ 80</v>
      </c>
      <c r="N249" s="33">
        <v>2</v>
      </c>
      <c r="O249" s="34">
        <v>44158</v>
      </c>
      <c r="P249" s="35" t="str">
        <f t="shared" si="38"/>
        <v>S 114.31</v>
      </c>
      <c r="Q249" s="36">
        <v>1</v>
      </c>
      <c r="R249" s="29" t="s">
        <v>640</v>
      </c>
      <c r="S249" s="37"/>
      <c r="T249" s="37"/>
      <c r="U249" s="30">
        <f t="shared" si="42"/>
        <v>37</v>
      </c>
      <c r="V249" s="30">
        <f t="shared" si="42"/>
        <v>31</v>
      </c>
      <c r="W249" s="30" t="s">
        <v>41</v>
      </c>
      <c r="X249" s="30">
        <v>54</v>
      </c>
      <c r="Y249" s="30">
        <v>500</v>
      </c>
      <c r="Z249" s="30"/>
      <c r="AA249" s="30" t="s">
        <v>524</v>
      </c>
      <c r="AB249" s="30" t="s">
        <v>45</v>
      </c>
      <c r="AC249" s="30" t="s">
        <v>46</v>
      </c>
      <c r="AD249" s="30" t="s">
        <v>47</v>
      </c>
      <c r="AE249" s="30" t="s">
        <v>48</v>
      </c>
      <c r="AF249" s="30" t="s">
        <v>48</v>
      </c>
      <c r="AG249" s="30" t="s">
        <v>70</v>
      </c>
      <c r="AH249" s="30" t="s">
        <v>45</v>
      </c>
      <c r="AI249" s="30" t="s">
        <v>56</v>
      </c>
      <c r="AJ249" s="30" t="s">
        <v>549</v>
      </c>
      <c r="AK249" s="29"/>
    </row>
    <row r="250" spans="1:37" s="39" customFormat="1">
      <c r="A250" s="29" t="s">
        <v>641</v>
      </c>
      <c r="B250" s="29" t="str">
        <f t="shared" si="40"/>
        <v>Sw 2151.0568</v>
      </c>
      <c r="C250" s="29" t="s">
        <v>35</v>
      </c>
      <c r="D250" s="29">
        <v>2</v>
      </c>
      <c r="E250" s="29">
        <v>1</v>
      </c>
      <c r="F250" s="29">
        <v>5</v>
      </c>
      <c r="G250" s="29">
        <v>1</v>
      </c>
      <c r="H250" s="30" t="s">
        <v>36</v>
      </c>
      <c r="I250" s="31" t="s">
        <v>64</v>
      </c>
      <c r="J250" s="47" t="s">
        <v>642</v>
      </c>
      <c r="K250" s="30">
        <v>1</v>
      </c>
      <c r="L250" s="32" t="str">
        <f>CONCATENATE(W250," ",X250,"-",Y250, ", mech. ferngestellt, Riegel")</f>
        <v>EW 54-500, mech. ferngestellt, Riegel</v>
      </c>
      <c r="M250" s="32" t="str">
        <f>CONCATENATE("Ü-Gestänge as, ","Riegel gg, ",AJ250)</f>
        <v>Ü-Gestänge as, Riegel gg, u&gt;80 re</v>
      </c>
      <c r="N250" s="33">
        <v>2</v>
      </c>
      <c r="O250" s="34">
        <v>44158</v>
      </c>
      <c r="P250" s="35" t="str">
        <f t="shared" si="38"/>
        <v>S 114.31</v>
      </c>
      <c r="Q250" s="36">
        <v>5</v>
      </c>
      <c r="R250" s="29" t="s">
        <v>640</v>
      </c>
      <c r="S250" s="37"/>
      <c r="T250" s="37"/>
      <c r="U250" s="30">
        <f t="shared" si="42"/>
        <v>37</v>
      </c>
      <c r="V250" s="30">
        <f t="shared" si="42"/>
        <v>33</v>
      </c>
      <c r="W250" s="30" t="s">
        <v>41</v>
      </c>
      <c r="X250" s="30">
        <v>54</v>
      </c>
      <c r="Y250" s="30">
        <v>500</v>
      </c>
      <c r="Z250" s="30"/>
      <c r="AA250" s="30" t="s">
        <v>524</v>
      </c>
      <c r="AB250" s="30" t="s">
        <v>45</v>
      </c>
      <c r="AC250" s="30" t="s">
        <v>46</v>
      </c>
      <c r="AD250" s="30" t="s">
        <v>47</v>
      </c>
      <c r="AE250" s="30" t="s">
        <v>48</v>
      </c>
      <c r="AF250" s="30" t="s">
        <v>48</v>
      </c>
      <c r="AG250" s="30" t="s">
        <v>70</v>
      </c>
      <c r="AH250" s="30" t="s">
        <v>45</v>
      </c>
      <c r="AI250" s="30" t="s">
        <v>56</v>
      </c>
      <c r="AJ250" s="30" t="s">
        <v>552</v>
      </c>
      <c r="AK250" s="29"/>
    </row>
    <row r="251" spans="1:37" s="39" customFormat="1" ht="15.6" customHeight="1">
      <c r="A251" s="29" t="s">
        <v>643</v>
      </c>
      <c r="B251" s="29" t="str">
        <f t="shared" si="40"/>
        <v>Sw 2151.0569</v>
      </c>
      <c r="C251" s="29" t="s">
        <v>35</v>
      </c>
      <c r="D251" s="29">
        <v>2</v>
      </c>
      <c r="E251" s="29">
        <v>1</v>
      </c>
      <c r="F251" s="29">
        <v>5</v>
      </c>
      <c r="G251" s="29">
        <v>1</v>
      </c>
      <c r="H251" s="30" t="s">
        <v>36</v>
      </c>
      <c r="I251" s="31" t="s">
        <v>64</v>
      </c>
      <c r="J251" s="47" t="s">
        <v>644</v>
      </c>
      <c r="K251" s="30">
        <v>1</v>
      </c>
      <c r="L251" s="32" t="str">
        <f>CONCATENATE(W251," ",X251,"-",Y251, ", mech. ferngestellt, Riegel")</f>
        <v>EW 54-500, mech. ferngestellt, Riegel</v>
      </c>
      <c r="M251" s="32" t="str">
        <f>CONCATENATE("Ü-Gestänge as, ","Riegel gg, ",AJ251)</f>
        <v>Ü-Gestänge as, Riegel gg, u&gt;80 li</v>
      </c>
      <c r="N251" s="33">
        <v>2</v>
      </c>
      <c r="O251" s="34">
        <v>44158</v>
      </c>
      <c r="P251" s="35" t="str">
        <f t="shared" si="38"/>
        <v>S 114.31</v>
      </c>
      <c r="Q251" s="36">
        <v>3</v>
      </c>
      <c r="R251" s="29" t="s">
        <v>640</v>
      </c>
      <c r="S251" s="37"/>
      <c r="T251" s="37"/>
      <c r="U251" s="30">
        <f t="shared" si="42"/>
        <v>37</v>
      </c>
      <c r="V251" s="30">
        <f t="shared" si="42"/>
        <v>33</v>
      </c>
      <c r="W251" s="30" t="s">
        <v>41</v>
      </c>
      <c r="X251" s="30">
        <v>54</v>
      </c>
      <c r="Y251" s="30">
        <v>500</v>
      </c>
      <c r="Z251" s="30"/>
      <c r="AA251" s="30" t="s">
        <v>524</v>
      </c>
      <c r="AB251" s="30" t="s">
        <v>45</v>
      </c>
      <c r="AC251" s="30" t="s">
        <v>46</v>
      </c>
      <c r="AD251" s="30" t="s">
        <v>47</v>
      </c>
      <c r="AE251" s="30" t="s">
        <v>48</v>
      </c>
      <c r="AF251" s="30" t="s">
        <v>48</v>
      </c>
      <c r="AG251" s="30" t="s">
        <v>70</v>
      </c>
      <c r="AH251" s="30" t="s">
        <v>45</v>
      </c>
      <c r="AI251" s="30" t="s">
        <v>56</v>
      </c>
      <c r="AJ251" s="30" t="s">
        <v>555</v>
      </c>
      <c r="AK251" s="29"/>
    </row>
    <row r="252" spans="1:37" s="39" customFormat="1">
      <c r="A252" s="29" t="s">
        <v>645</v>
      </c>
      <c r="B252" s="38" t="str">
        <f t="shared" si="40"/>
        <v>Sw 2151.0567</v>
      </c>
      <c r="C252" s="38" t="s">
        <v>35</v>
      </c>
      <c r="D252" s="38">
        <v>2</v>
      </c>
      <c r="E252" s="38">
        <v>1</v>
      </c>
      <c r="F252" s="38">
        <v>5</v>
      </c>
      <c r="G252" s="38">
        <v>1</v>
      </c>
      <c r="H252" s="44" t="s">
        <v>36</v>
      </c>
      <c r="I252" s="45" t="s">
        <v>64</v>
      </c>
      <c r="J252" s="49" t="s">
        <v>639</v>
      </c>
      <c r="K252" s="44">
        <v>1</v>
      </c>
      <c r="L252" s="32" t="str">
        <f>CONCATENATE(W252," ",X252,"-",Y252, ", mech. ferngest., Riegel+ZPrK")</f>
        <v>EW 54-500, mech. ferngest., Riegel+ZPrK</v>
      </c>
      <c r="M252" s="32" t="str">
        <f>CONCATENATE("Ü-Gestänge as, ","Riegel as, zus. ZPrK as")</f>
        <v>Ü-Gestänge as, Riegel as, zus. ZPrK as</v>
      </c>
      <c r="N252" s="33">
        <v>5</v>
      </c>
      <c r="O252" s="34">
        <v>45412</v>
      </c>
      <c r="P252" s="35" t="str">
        <f t="shared" si="38"/>
        <v>S 114.31</v>
      </c>
      <c r="Q252" s="36">
        <v>1</v>
      </c>
      <c r="R252" s="29" t="s">
        <v>640</v>
      </c>
      <c r="S252" s="37"/>
      <c r="T252" s="37"/>
      <c r="U252" s="30">
        <f t="shared" si="42"/>
        <v>39</v>
      </c>
      <c r="V252" s="30">
        <f t="shared" si="42"/>
        <v>38</v>
      </c>
      <c r="W252" s="30" t="s">
        <v>41</v>
      </c>
      <c r="X252" s="30">
        <v>54</v>
      </c>
      <c r="Y252" s="30">
        <v>500</v>
      </c>
      <c r="Z252" s="30"/>
      <c r="AA252" s="30" t="s">
        <v>524</v>
      </c>
      <c r="AB252" s="30" t="s">
        <v>45</v>
      </c>
      <c r="AC252" s="30" t="s">
        <v>46</v>
      </c>
      <c r="AD252" s="30" t="s">
        <v>47</v>
      </c>
      <c r="AE252" s="30" t="s">
        <v>48</v>
      </c>
      <c r="AF252" s="30" t="s">
        <v>48</v>
      </c>
      <c r="AG252" s="30" t="s">
        <v>70</v>
      </c>
      <c r="AH252" s="30" t="s">
        <v>45</v>
      </c>
      <c r="AI252" s="30" t="s">
        <v>56</v>
      </c>
      <c r="AJ252" s="30" t="s">
        <v>549</v>
      </c>
      <c r="AK252" s="29"/>
    </row>
    <row r="253" spans="1:37" s="39" customFormat="1">
      <c r="A253" s="29" t="s">
        <v>646</v>
      </c>
      <c r="B253" s="38" t="str">
        <f t="shared" si="40"/>
        <v>Sw 2162.0370</v>
      </c>
      <c r="C253" s="38" t="s">
        <v>35</v>
      </c>
      <c r="D253" s="38">
        <v>2</v>
      </c>
      <c r="E253" s="38">
        <v>1</v>
      </c>
      <c r="F253" s="38">
        <v>6</v>
      </c>
      <c r="G253" s="38">
        <v>2</v>
      </c>
      <c r="H253" s="38" t="s">
        <v>36</v>
      </c>
      <c r="I253" s="49" t="s">
        <v>58</v>
      </c>
      <c r="J253" s="49" t="s">
        <v>647</v>
      </c>
      <c r="K253" s="44">
        <v>1</v>
      </c>
      <c r="L253" s="32" t="str">
        <f>CONCATENATE(W253," ",X253,"-",Y253, ", mech. ferngestellt")</f>
        <v>EW 60-300, mech. ferngestellt</v>
      </c>
      <c r="M253" s="32" t="s">
        <v>648</v>
      </c>
      <c r="N253" s="33">
        <v>1</v>
      </c>
      <c r="O253" s="34">
        <v>44375</v>
      </c>
      <c r="P253" s="35" t="str">
        <f t="shared" si="38"/>
        <v>S 7326.30</v>
      </c>
      <c r="Q253" s="36">
        <v>1</v>
      </c>
      <c r="R253" s="29" t="s">
        <v>649</v>
      </c>
      <c r="S253" s="37"/>
      <c r="T253" s="37" t="s">
        <v>174</v>
      </c>
      <c r="U253" s="30">
        <f t="shared" si="42"/>
        <v>29</v>
      </c>
      <c r="V253" s="30">
        <f t="shared" si="42"/>
        <v>31</v>
      </c>
      <c r="W253" s="30" t="s">
        <v>41</v>
      </c>
      <c r="X253" s="30">
        <v>60</v>
      </c>
      <c r="Y253" s="30">
        <v>300</v>
      </c>
      <c r="Z253" s="30" t="s">
        <v>45</v>
      </c>
      <c r="AA253" s="30" t="s">
        <v>524</v>
      </c>
      <c r="AB253" s="30" t="s">
        <v>45</v>
      </c>
      <c r="AC253" s="30" t="s">
        <v>46</v>
      </c>
      <c r="AD253" s="30" t="s">
        <v>466</v>
      </c>
      <c r="AE253" s="30" t="s">
        <v>48</v>
      </c>
      <c r="AF253" s="30" t="s">
        <v>48</v>
      </c>
      <c r="AG253" s="30" t="s">
        <v>45</v>
      </c>
      <c r="AH253" s="30" t="s">
        <v>45</v>
      </c>
      <c r="AI253" s="30" t="s">
        <v>49</v>
      </c>
      <c r="AJ253" s="30" t="s">
        <v>549</v>
      </c>
      <c r="AK253" s="29"/>
    </row>
    <row r="254" spans="1:37" s="39" customFormat="1">
      <c r="A254" s="29" t="s">
        <v>650</v>
      </c>
      <c r="B254" s="38" t="str">
        <f t="shared" si="40"/>
        <v>Sw 2162.0371</v>
      </c>
      <c r="C254" s="38" t="s">
        <v>35</v>
      </c>
      <c r="D254" s="38">
        <v>2</v>
      </c>
      <c r="E254" s="38">
        <v>1</v>
      </c>
      <c r="F254" s="38">
        <v>6</v>
      </c>
      <c r="G254" s="38">
        <v>2</v>
      </c>
      <c r="H254" s="38" t="s">
        <v>36</v>
      </c>
      <c r="I254" s="49" t="s">
        <v>58</v>
      </c>
      <c r="J254" s="49" t="s">
        <v>651</v>
      </c>
      <c r="K254" s="44">
        <v>1</v>
      </c>
      <c r="L254" s="32" t="str">
        <f>CONCATENATE(W254," ",X254,"-",Y254, ", mech. ferngestellt")</f>
        <v>EW 60-300, mech. ferngestellt</v>
      </c>
      <c r="M254" s="32" t="s">
        <v>652</v>
      </c>
      <c r="N254" s="33">
        <v>1</v>
      </c>
      <c r="O254" s="34">
        <v>44375</v>
      </c>
      <c r="P254" s="35" t="str">
        <f t="shared" si="38"/>
        <v>S 7326.30</v>
      </c>
      <c r="Q254" s="36">
        <v>5</v>
      </c>
      <c r="R254" s="29" t="s">
        <v>649</v>
      </c>
      <c r="S254" s="37"/>
      <c r="T254" s="37" t="s">
        <v>174</v>
      </c>
      <c r="U254" s="30">
        <f t="shared" si="42"/>
        <v>29</v>
      </c>
      <c r="V254" s="30">
        <f t="shared" si="42"/>
        <v>33</v>
      </c>
      <c r="W254" s="30" t="s">
        <v>41</v>
      </c>
      <c r="X254" s="30">
        <v>60</v>
      </c>
      <c r="Y254" s="30">
        <v>300</v>
      </c>
      <c r="Z254" s="30" t="s">
        <v>45</v>
      </c>
      <c r="AA254" s="30" t="s">
        <v>524</v>
      </c>
      <c r="AB254" s="30" t="s">
        <v>45</v>
      </c>
      <c r="AC254" s="30" t="s">
        <v>46</v>
      </c>
      <c r="AD254" s="30" t="s">
        <v>466</v>
      </c>
      <c r="AE254" s="30" t="s">
        <v>48</v>
      </c>
      <c r="AF254" s="30" t="s">
        <v>48</v>
      </c>
      <c r="AG254" s="30" t="s">
        <v>45</v>
      </c>
      <c r="AH254" s="30" t="s">
        <v>45</v>
      </c>
      <c r="AI254" s="30" t="s">
        <v>49</v>
      </c>
      <c r="AJ254" s="30" t="s">
        <v>552</v>
      </c>
      <c r="AK254" s="29"/>
    </row>
    <row r="255" spans="1:37" s="39" customFormat="1">
      <c r="A255" s="29" t="s">
        <v>653</v>
      </c>
      <c r="B255" s="38" t="str">
        <f t="shared" si="40"/>
        <v>Sw 2162.0372</v>
      </c>
      <c r="C255" s="38" t="s">
        <v>35</v>
      </c>
      <c r="D255" s="38">
        <v>2</v>
      </c>
      <c r="E255" s="38">
        <v>1</v>
      </c>
      <c r="F255" s="38">
        <v>6</v>
      </c>
      <c r="G255" s="38">
        <v>2</v>
      </c>
      <c r="H255" s="38" t="s">
        <v>36</v>
      </c>
      <c r="I255" s="49" t="s">
        <v>58</v>
      </c>
      <c r="J255" s="49" t="s">
        <v>654</v>
      </c>
      <c r="K255" s="44">
        <v>1</v>
      </c>
      <c r="L255" s="32" t="str">
        <f>CONCATENATE(W255," ",X255,"-",Y255, ", mech. ferngestellt")</f>
        <v>EW 60-300, mech. ferngestellt</v>
      </c>
      <c r="M255" s="32" t="s">
        <v>655</v>
      </c>
      <c r="N255" s="33">
        <v>1</v>
      </c>
      <c r="O255" s="34">
        <v>44375</v>
      </c>
      <c r="P255" s="35" t="str">
        <f t="shared" si="38"/>
        <v>S 7326.30</v>
      </c>
      <c r="Q255" s="36">
        <v>3</v>
      </c>
      <c r="R255" s="29" t="s">
        <v>649</v>
      </c>
      <c r="S255" s="37"/>
      <c r="T255" s="37" t="s">
        <v>174</v>
      </c>
      <c r="U255" s="30">
        <f t="shared" si="42"/>
        <v>29</v>
      </c>
      <c r="V255" s="30">
        <f t="shared" si="42"/>
        <v>33</v>
      </c>
      <c r="W255" s="30" t="s">
        <v>41</v>
      </c>
      <c r="X255" s="30">
        <v>60</v>
      </c>
      <c r="Y255" s="30">
        <v>300</v>
      </c>
      <c r="Z255" s="30" t="s">
        <v>45</v>
      </c>
      <c r="AA255" s="30" t="s">
        <v>524</v>
      </c>
      <c r="AB255" s="30" t="s">
        <v>45</v>
      </c>
      <c r="AC255" s="30" t="s">
        <v>46</v>
      </c>
      <c r="AD255" s="30" t="s">
        <v>466</v>
      </c>
      <c r="AE255" s="30" t="s">
        <v>48</v>
      </c>
      <c r="AF255" s="30" t="s">
        <v>48</v>
      </c>
      <c r="AG255" s="30" t="s">
        <v>45</v>
      </c>
      <c r="AH255" s="30" t="s">
        <v>45</v>
      </c>
      <c r="AI255" s="30" t="s">
        <v>49</v>
      </c>
      <c r="AJ255" s="30" t="s">
        <v>555</v>
      </c>
      <c r="AK255" s="29"/>
    </row>
    <row r="256" spans="1:37" s="39" customFormat="1">
      <c r="A256" s="29" t="s">
        <v>656</v>
      </c>
      <c r="B256" s="29" t="str">
        <f t="shared" si="40"/>
        <v>Sw 2162.0373</v>
      </c>
      <c r="C256" s="29" t="s">
        <v>35</v>
      </c>
      <c r="D256" s="29">
        <v>2</v>
      </c>
      <c r="E256" s="29">
        <v>1</v>
      </c>
      <c r="F256" s="29">
        <v>6</v>
      </c>
      <c r="G256" s="29">
        <v>2</v>
      </c>
      <c r="H256" s="29" t="s">
        <v>36</v>
      </c>
      <c r="I256" s="47" t="s">
        <v>58</v>
      </c>
      <c r="J256" s="47" t="s">
        <v>657</v>
      </c>
      <c r="K256" s="30">
        <v>1</v>
      </c>
      <c r="L256" s="32" t="str">
        <f>CONCATENATE(W256," ",X256,"-",Y256," ",AD256, ", mech. ferngest., Riegel")</f>
        <v>EW 60-300 w, mech. ferngest., Riegel</v>
      </c>
      <c r="M256" s="32" t="str">
        <f>CONCATENATE("Ü-Gestänge as, ","Riegel as,",AJ256)</f>
        <v>Ü-Gestänge as, Riegel as,u≤ 80</v>
      </c>
      <c r="N256" s="33">
        <v>1</v>
      </c>
      <c r="O256" s="34">
        <v>44378</v>
      </c>
      <c r="P256" s="35" t="str">
        <f t="shared" si="38"/>
        <v>S 7326.33</v>
      </c>
      <c r="Q256" s="36">
        <v>1</v>
      </c>
      <c r="R256" s="29" t="s">
        <v>658</v>
      </c>
      <c r="S256" s="37"/>
      <c r="T256" s="37" t="s">
        <v>174</v>
      </c>
      <c r="U256" s="30">
        <f t="shared" si="42"/>
        <v>36</v>
      </c>
      <c r="V256" s="30">
        <f t="shared" si="42"/>
        <v>30</v>
      </c>
      <c r="W256" s="30" t="s">
        <v>41</v>
      </c>
      <c r="X256" s="30">
        <v>60</v>
      </c>
      <c r="Y256" s="30">
        <v>300</v>
      </c>
      <c r="Z256" s="30" t="s">
        <v>45</v>
      </c>
      <c r="AA256" s="30" t="s">
        <v>524</v>
      </c>
      <c r="AB256" s="30" t="s">
        <v>45</v>
      </c>
      <c r="AC256" s="30" t="s">
        <v>46</v>
      </c>
      <c r="AD256" s="30" t="s">
        <v>466</v>
      </c>
      <c r="AE256" s="30" t="s">
        <v>48</v>
      </c>
      <c r="AF256" s="30" t="s">
        <v>48</v>
      </c>
      <c r="AG256" s="30" t="s">
        <v>48</v>
      </c>
      <c r="AH256" s="30" t="s">
        <v>45</v>
      </c>
      <c r="AI256" s="30" t="s">
        <v>56</v>
      </c>
      <c r="AJ256" s="30" t="s">
        <v>549</v>
      </c>
      <c r="AK256" s="29"/>
    </row>
    <row r="257" spans="1:37" s="39" customFormat="1">
      <c r="A257" s="29" t="s">
        <v>659</v>
      </c>
      <c r="B257" s="29" t="str">
        <f t="shared" si="40"/>
        <v>Sw 2162.0374</v>
      </c>
      <c r="C257" s="29" t="s">
        <v>35</v>
      </c>
      <c r="D257" s="29">
        <v>2</v>
      </c>
      <c r="E257" s="29">
        <v>1</v>
      </c>
      <c r="F257" s="29">
        <v>6</v>
      </c>
      <c r="G257" s="29">
        <v>2</v>
      </c>
      <c r="H257" s="29" t="s">
        <v>36</v>
      </c>
      <c r="I257" s="47" t="s">
        <v>58</v>
      </c>
      <c r="J257" s="47" t="s">
        <v>660</v>
      </c>
      <c r="K257" s="30">
        <v>1</v>
      </c>
      <c r="L257" s="32" t="str">
        <f>CONCATENATE(W257," ",X257,"-",Y257," ",AD257, ", mech. ferngest., Riegel")</f>
        <v>EW 60-300 w, mech. ferngest., Riegel</v>
      </c>
      <c r="M257" s="32" t="str">
        <f>CONCATENATE("Ü-Gestänge as, ","Riegel as,",AJ257)</f>
        <v>Ü-Gestänge as, Riegel as,u&gt;80 re</v>
      </c>
      <c r="N257" s="33">
        <v>3</v>
      </c>
      <c r="O257" s="34">
        <v>44929</v>
      </c>
      <c r="P257" s="35" t="str">
        <f t="shared" si="38"/>
        <v>S 7326.33</v>
      </c>
      <c r="Q257" s="36">
        <v>5</v>
      </c>
      <c r="R257" s="29" t="s">
        <v>658</v>
      </c>
      <c r="S257" s="37"/>
      <c r="T257" s="37" t="s">
        <v>174</v>
      </c>
      <c r="U257" s="30">
        <f t="shared" si="42"/>
        <v>36</v>
      </c>
      <c r="V257" s="30">
        <f t="shared" si="42"/>
        <v>32</v>
      </c>
      <c r="W257" s="30" t="s">
        <v>41</v>
      </c>
      <c r="X257" s="30">
        <v>60</v>
      </c>
      <c r="Y257" s="30">
        <v>300</v>
      </c>
      <c r="Z257" s="30" t="s">
        <v>45</v>
      </c>
      <c r="AA257" s="30" t="s">
        <v>524</v>
      </c>
      <c r="AB257" s="30" t="s">
        <v>45</v>
      </c>
      <c r="AC257" s="30" t="s">
        <v>46</v>
      </c>
      <c r="AD257" s="30" t="s">
        <v>466</v>
      </c>
      <c r="AE257" s="30" t="s">
        <v>48</v>
      </c>
      <c r="AF257" s="30" t="s">
        <v>48</v>
      </c>
      <c r="AG257" s="30" t="s">
        <v>48</v>
      </c>
      <c r="AH257" s="30" t="s">
        <v>45</v>
      </c>
      <c r="AI257" s="30" t="s">
        <v>56</v>
      </c>
      <c r="AJ257" s="30" t="s">
        <v>552</v>
      </c>
      <c r="AK257" s="29"/>
    </row>
    <row r="258" spans="1:37" s="39" customFormat="1">
      <c r="A258" s="29" t="s">
        <v>661</v>
      </c>
      <c r="B258" s="29" t="str">
        <f t="shared" si="40"/>
        <v>Sw 2162.0375</v>
      </c>
      <c r="C258" s="29" t="s">
        <v>35</v>
      </c>
      <c r="D258" s="29">
        <v>2</v>
      </c>
      <c r="E258" s="29">
        <v>1</v>
      </c>
      <c r="F258" s="29">
        <v>6</v>
      </c>
      <c r="G258" s="29">
        <v>2</v>
      </c>
      <c r="H258" s="29" t="s">
        <v>36</v>
      </c>
      <c r="I258" s="47" t="s">
        <v>58</v>
      </c>
      <c r="J258" s="47" t="s">
        <v>662</v>
      </c>
      <c r="K258" s="30">
        <v>1</v>
      </c>
      <c r="L258" s="32" t="str">
        <f>CONCATENATE(W258," ",X258,"-",Y258," ",AD258, ", mech. ferngest., Riegel")</f>
        <v>EW 60-300 w, mech. ferngest., Riegel</v>
      </c>
      <c r="M258" s="32" t="str">
        <f>CONCATENATE("Ü-Gestänge as, ","Riegel as,",AJ258)</f>
        <v>Ü-Gestänge as, Riegel as,u&gt;80 li</v>
      </c>
      <c r="N258" s="33">
        <v>1</v>
      </c>
      <c r="O258" s="34">
        <v>44391</v>
      </c>
      <c r="P258" s="35" t="str">
        <f t="shared" si="38"/>
        <v>S 7326.33</v>
      </c>
      <c r="Q258" s="36">
        <v>3</v>
      </c>
      <c r="R258" s="29" t="s">
        <v>658</v>
      </c>
      <c r="S258" s="37"/>
      <c r="T258" s="37" t="s">
        <v>174</v>
      </c>
      <c r="U258" s="30">
        <f t="shared" si="42"/>
        <v>36</v>
      </c>
      <c r="V258" s="30">
        <f t="shared" si="42"/>
        <v>32</v>
      </c>
      <c r="W258" s="30" t="s">
        <v>41</v>
      </c>
      <c r="X258" s="30">
        <v>60</v>
      </c>
      <c r="Y258" s="30">
        <v>300</v>
      </c>
      <c r="Z258" s="30" t="s">
        <v>45</v>
      </c>
      <c r="AA258" s="30" t="s">
        <v>524</v>
      </c>
      <c r="AB258" s="30" t="s">
        <v>45</v>
      </c>
      <c r="AC258" s="30" t="s">
        <v>46</v>
      </c>
      <c r="AD258" s="30" t="s">
        <v>466</v>
      </c>
      <c r="AE258" s="30" t="s">
        <v>48</v>
      </c>
      <c r="AF258" s="30" t="s">
        <v>48</v>
      </c>
      <c r="AG258" s="30" t="s">
        <v>48</v>
      </c>
      <c r="AH258" s="30" t="s">
        <v>45</v>
      </c>
      <c r="AI258" s="30" t="s">
        <v>56</v>
      </c>
      <c r="AJ258" s="30" t="s">
        <v>555</v>
      </c>
      <c r="AK258" s="29"/>
    </row>
    <row r="259" spans="1:37" s="39" customFormat="1">
      <c r="A259" s="29" t="s">
        <v>663</v>
      </c>
      <c r="B259" s="29" t="str">
        <f t="shared" si="40"/>
        <v>Sw 2162.0376</v>
      </c>
      <c r="C259" s="29" t="s">
        <v>35</v>
      </c>
      <c r="D259" s="29">
        <v>2</v>
      </c>
      <c r="E259" s="29">
        <v>1</v>
      </c>
      <c r="F259" s="29">
        <v>6</v>
      </c>
      <c r="G259" s="29">
        <v>2</v>
      </c>
      <c r="H259" s="29" t="s">
        <v>36</v>
      </c>
      <c r="I259" s="47" t="s">
        <v>58</v>
      </c>
      <c r="J259" s="47" t="s">
        <v>664</v>
      </c>
      <c r="K259" s="30">
        <v>1</v>
      </c>
      <c r="L259" s="32" t="str">
        <f>CONCATENATE(W259," ",X259,"-",Y259, ", mech. ferngestellt, Riegel")</f>
        <v>EW 60-300, mech. ferngestellt, Riegel</v>
      </c>
      <c r="M259" s="32" t="s">
        <v>665</v>
      </c>
      <c r="N259" s="33">
        <v>1</v>
      </c>
      <c r="O259" s="34">
        <v>45141</v>
      </c>
      <c r="P259" s="35" t="str">
        <f t="shared" si="38"/>
        <v>S 7326.34</v>
      </c>
      <c r="Q259" s="36">
        <v>1</v>
      </c>
      <c r="R259" s="29" t="s">
        <v>666</v>
      </c>
      <c r="S259" s="37" t="s">
        <v>49</v>
      </c>
      <c r="T259" s="37" t="s">
        <v>174</v>
      </c>
      <c r="U259" s="30">
        <f t="shared" si="42"/>
        <v>37</v>
      </c>
      <c r="V259" s="30">
        <f t="shared" si="42"/>
        <v>20</v>
      </c>
      <c r="W259" s="30" t="s">
        <v>41</v>
      </c>
      <c r="X259" s="30">
        <v>60</v>
      </c>
      <c r="Y259" s="30">
        <v>300</v>
      </c>
      <c r="Z259" s="30" t="s">
        <v>45</v>
      </c>
      <c r="AA259" s="30" t="s">
        <v>524</v>
      </c>
      <c r="AB259" s="30" t="s">
        <v>45</v>
      </c>
      <c r="AC259" s="30" t="s">
        <v>46</v>
      </c>
      <c r="AD259" s="30" t="s">
        <v>466</v>
      </c>
      <c r="AE259" s="30" t="s">
        <v>48</v>
      </c>
      <c r="AF259" s="30" t="s">
        <v>48</v>
      </c>
      <c r="AG259" s="30" t="s">
        <v>70</v>
      </c>
      <c r="AH259" s="30" t="s">
        <v>45</v>
      </c>
      <c r="AI259" s="30" t="s">
        <v>56</v>
      </c>
      <c r="AJ259" s="30" t="s">
        <v>549</v>
      </c>
      <c r="AK259" s="29"/>
    </row>
    <row r="260" spans="1:37" s="39" customFormat="1">
      <c r="A260" s="29" t="s">
        <v>667</v>
      </c>
      <c r="B260" s="29" t="str">
        <f t="shared" si="40"/>
        <v>Sw 2162.0377</v>
      </c>
      <c r="C260" s="29" t="s">
        <v>35</v>
      </c>
      <c r="D260" s="29">
        <v>2</v>
      </c>
      <c r="E260" s="29">
        <v>1</v>
      </c>
      <c r="F260" s="29">
        <v>6</v>
      </c>
      <c r="G260" s="29">
        <v>2</v>
      </c>
      <c r="H260" s="29" t="s">
        <v>36</v>
      </c>
      <c r="I260" s="47" t="s">
        <v>58</v>
      </c>
      <c r="J260" s="47" t="s">
        <v>668</v>
      </c>
      <c r="K260" s="30">
        <v>1</v>
      </c>
      <c r="L260" s="32" t="str">
        <f>CONCATENATE(W260," ",X260,"-",Y260, ", mech. ferngestellt, Riegel")</f>
        <v>EW 60-300, mech. ferngestellt, Riegel</v>
      </c>
      <c r="M260" s="32" t="s">
        <v>665</v>
      </c>
      <c r="N260" s="33">
        <v>1</v>
      </c>
      <c r="O260" s="34">
        <v>45147</v>
      </c>
      <c r="P260" s="35" t="str">
        <f t="shared" si="38"/>
        <v>S 7326.34</v>
      </c>
      <c r="Q260" s="36">
        <v>5</v>
      </c>
      <c r="R260" s="29" t="s">
        <v>666</v>
      </c>
      <c r="S260" s="37" t="s">
        <v>49</v>
      </c>
      <c r="T260" s="37" t="s">
        <v>174</v>
      </c>
      <c r="U260" s="30">
        <f t="shared" si="42"/>
        <v>37</v>
      </c>
      <c r="V260" s="30">
        <f t="shared" si="42"/>
        <v>20</v>
      </c>
      <c r="W260" s="30" t="s">
        <v>41</v>
      </c>
      <c r="X260" s="30">
        <v>60</v>
      </c>
      <c r="Y260" s="30">
        <v>300</v>
      </c>
      <c r="Z260" s="30" t="s">
        <v>45</v>
      </c>
      <c r="AA260" s="30" t="s">
        <v>524</v>
      </c>
      <c r="AB260" s="30" t="s">
        <v>45</v>
      </c>
      <c r="AC260" s="30" t="s">
        <v>46</v>
      </c>
      <c r="AD260" s="30" t="s">
        <v>466</v>
      </c>
      <c r="AE260" s="30" t="s">
        <v>48</v>
      </c>
      <c r="AF260" s="30" t="s">
        <v>48</v>
      </c>
      <c r="AG260" s="30" t="s">
        <v>70</v>
      </c>
      <c r="AH260" s="30" t="s">
        <v>45</v>
      </c>
      <c r="AI260" s="30" t="s">
        <v>56</v>
      </c>
      <c r="AJ260" s="30" t="s">
        <v>552</v>
      </c>
      <c r="AK260" s="29"/>
    </row>
    <row r="261" spans="1:37" s="39" customFormat="1">
      <c r="A261" s="29" t="s">
        <v>669</v>
      </c>
      <c r="B261" s="29" t="str">
        <f t="shared" si="40"/>
        <v>Sw 2162.0378</v>
      </c>
      <c r="C261" s="29" t="s">
        <v>35</v>
      </c>
      <c r="D261" s="29">
        <v>2</v>
      </c>
      <c r="E261" s="29">
        <v>1</v>
      </c>
      <c r="F261" s="29">
        <v>6</v>
      </c>
      <c r="G261" s="29">
        <v>2</v>
      </c>
      <c r="H261" s="29" t="s">
        <v>36</v>
      </c>
      <c r="I261" s="47" t="s">
        <v>58</v>
      </c>
      <c r="J261" s="47" t="s">
        <v>670</v>
      </c>
      <c r="K261" s="30">
        <v>1</v>
      </c>
      <c r="L261" s="32" t="str">
        <f>CONCATENATE(W261," ",X261,"-",Y261, ", mech. ferngestellt, Riegel")</f>
        <v>EW 60-300, mech. ferngestellt, Riegel</v>
      </c>
      <c r="M261" s="32" t="s">
        <v>665</v>
      </c>
      <c r="N261" s="33">
        <v>1</v>
      </c>
      <c r="O261" s="34">
        <v>45147</v>
      </c>
      <c r="P261" s="35" t="str">
        <f t="shared" si="38"/>
        <v>S 7326.34</v>
      </c>
      <c r="Q261" s="36">
        <v>3</v>
      </c>
      <c r="R261" s="29" t="s">
        <v>666</v>
      </c>
      <c r="S261" s="37" t="s">
        <v>49</v>
      </c>
      <c r="T261" s="37" t="s">
        <v>174</v>
      </c>
      <c r="U261" s="30">
        <f t="shared" si="42"/>
        <v>37</v>
      </c>
      <c r="V261" s="30">
        <f t="shared" si="42"/>
        <v>20</v>
      </c>
      <c r="W261" s="30" t="s">
        <v>41</v>
      </c>
      <c r="X261" s="30">
        <v>60</v>
      </c>
      <c r="Y261" s="30">
        <v>300</v>
      </c>
      <c r="Z261" s="30" t="s">
        <v>45</v>
      </c>
      <c r="AA261" s="30" t="s">
        <v>524</v>
      </c>
      <c r="AB261" s="30" t="s">
        <v>45</v>
      </c>
      <c r="AC261" s="30" t="s">
        <v>46</v>
      </c>
      <c r="AD261" s="30" t="s">
        <v>466</v>
      </c>
      <c r="AE261" s="30" t="s">
        <v>48</v>
      </c>
      <c r="AF261" s="30" t="s">
        <v>48</v>
      </c>
      <c r="AG261" s="30" t="s">
        <v>70</v>
      </c>
      <c r="AH261" s="30" t="s">
        <v>45</v>
      </c>
      <c r="AI261" s="30" t="s">
        <v>56</v>
      </c>
      <c r="AJ261" s="30" t="s">
        <v>555</v>
      </c>
      <c r="AK261" s="29"/>
    </row>
    <row r="262" spans="1:37" s="39" customFormat="1">
      <c r="A262" s="29" t="s">
        <v>671</v>
      </c>
      <c r="B262" s="29" t="str">
        <f t="shared" si="40"/>
        <v>Sw 2162.0511</v>
      </c>
      <c r="C262" s="29" t="s">
        <v>35</v>
      </c>
      <c r="D262" s="29">
        <v>2</v>
      </c>
      <c r="E262" s="29">
        <v>1</v>
      </c>
      <c r="F262" s="29">
        <v>6</v>
      </c>
      <c r="G262" s="29">
        <v>2</v>
      </c>
      <c r="H262" s="29" t="s">
        <v>36</v>
      </c>
      <c r="I262" s="47" t="s">
        <v>64</v>
      </c>
      <c r="J262" s="47">
        <v>11</v>
      </c>
      <c r="K262" s="30">
        <v>1</v>
      </c>
      <c r="L262" s="32" t="str">
        <f>CONCATENATE(W262," ",X262,"-",Y262, ", mech. ferngestellt")</f>
        <v>EW 60-500, mech. ferngestellt</v>
      </c>
      <c r="M262" s="32" t="s">
        <v>65</v>
      </c>
      <c r="N262" s="33">
        <v>1</v>
      </c>
      <c r="O262" s="34">
        <v>45167</v>
      </c>
      <c r="P262" s="35" t="str">
        <f t="shared" si="38"/>
        <v>S 7326.31</v>
      </c>
      <c r="Q262" s="36">
        <v>1</v>
      </c>
      <c r="R262" s="29" t="s">
        <v>672</v>
      </c>
      <c r="S262" s="37"/>
      <c r="T262" s="37"/>
      <c r="U262" s="30">
        <f t="shared" si="42"/>
        <v>29</v>
      </c>
      <c r="V262" s="30">
        <f t="shared" si="42"/>
        <v>24</v>
      </c>
      <c r="W262" s="30" t="s">
        <v>41</v>
      </c>
      <c r="X262" s="30">
        <v>60</v>
      </c>
      <c r="Y262" s="30">
        <v>500</v>
      </c>
      <c r="Z262" s="30" t="s">
        <v>45</v>
      </c>
      <c r="AA262" s="30" t="s">
        <v>524</v>
      </c>
      <c r="AB262" s="30" t="s">
        <v>45</v>
      </c>
      <c r="AC262" s="30" t="s">
        <v>46</v>
      </c>
      <c r="AD262" s="30" t="s">
        <v>466</v>
      </c>
      <c r="AE262" s="30" t="s">
        <v>48</v>
      </c>
      <c r="AF262" s="30" t="s">
        <v>48</v>
      </c>
      <c r="AG262" s="30" t="s">
        <v>70</v>
      </c>
      <c r="AH262" s="30" t="s">
        <v>45</v>
      </c>
      <c r="AI262" s="30" t="s">
        <v>49</v>
      </c>
      <c r="AJ262" s="30" t="s">
        <v>549</v>
      </c>
      <c r="AK262" s="29"/>
    </row>
    <row r="263" spans="1:37" s="39" customFormat="1">
      <c r="A263" s="29" t="s">
        <v>673</v>
      </c>
      <c r="B263" s="29" t="str">
        <f t="shared" si="40"/>
        <v>Sw 2162.0512</v>
      </c>
      <c r="C263" s="29" t="s">
        <v>35</v>
      </c>
      <c r="D263" s="29">
        <v>2</v>
      </c>
      <c r="E263" s="29">
        <v>1</v>
      </c>
      <c r="F263" s="29">
        <v>6</v>
      </c>
      <c r="G263" s="29">
        <v>2</v>
      </c>
      <c r="H263" s="29" t="s">
        <v>36</v>
      </c>
      <c r="I263" s="47" t="s">
        <v>64</v>
      </c>
      <c r="J263" s="47">
        <v>12</v>
      </c>
      <c r="K263" s="30">
        <v>1</v>
      </c>
      <c r="L263" s="32" t="str">
        <f>CONCATENATE(W263," ",X263,"-",Y263, ", mech. ferngestellt")</f>
        <v>EW 60-500, mech. ferngestellt</v>
      </c>
      <c r="M263" s="32" t="s">
        <v>65</v>
      </c>
      <c r="N263" s="33">
        <v>1</v>
      </c>
      <c r="O263" s="34">
        <v>45147</v>
      </c>
      <c r="P263" s="35" t="str">
        <f t="shared" si="38"/>
        <v>S 7326.31</v>
      </c>
      <c r="Q263" s="36">
        <v>5</v>
      </c>
      <c r="R263" s="29" t="s">
        <v>672</v>
      </c>
      <c r="S263" s="37"/>
      <c r="T263" s="37"/>
      <c r="U263" s="30">
        <f t="shared" si="42"/>
        <v>29</v>
      </c>
      <c r="V263" s="30">
        <f t="shared" si="42"/>
        <v>24</v>
      </c>
      <c r="W263" s="30" t="s">
        <v>41</v>
      </c>
      <c r="X263" s="30">
        <v>60</v>
      </c>
      <c r="Y263" s="30">
        <v>500</v>
      </c>
      <c r="Z263" s="30" t="s">
        <v>45</v>
      </c>
      <c r="AA263" s="30" t="s">
        <v>524</v>
      </c>
      <c r="AB263" s="30" t="s">
        <v>45</v>
      </c>
      <c r="AC263" s="30" t="s">
        <v>46</v>
      </c>
      <c r="AD263" s="30" t="s">
        <v>466</v>
      </c>
      <c r="AE263" s="30" t="s">
        <v>48</v>
      </c>
      <c r="AF263" s="30" t="s">
        <v>48</v>
      </c>
      <c r="AG263" s="30" t="s">
        <v>70</v>
      </c>
      <c r="AH263" s="30" t="s">
        <v>45</v>
      </c>
      <c r="AI263" s="30" t="s">
        <v>49</v>
      </c>
      <c r="AJ263" s="30" t="s">
        <v>552</v>
      </c>
      <c r="AK263" s="29"/>
    </row>
    <row r="264" spans="1:37" s="39" customFormat="1">
      <c r="A264" s="29" t="s">
        <v>674</v>
      </c>
      <c r="B264" s="29" t="str">
        <f t="shared" si="40"/>
        <v>Sw 2162.0513</v>
      </c>
      <c r="C264" s="29" t="s">
        <v>35</v>
      </c>
      <c r="D264" s="29">
        <v>2</v>
      </c>
      <c r="E264" s="29">
        <v>1</v>
      </c>
      <c r="F264" s="29">
        <v>6</v>
      </c>
      <c r="G264" s="29">
        <v>2</v>
      </c>
      <c r="H264" s="29" t="s">
        <v>36</v>
      </c>
      <c r="I264" s="47" t="s">
        <v>64</v>
      </c>
      <c r="J264" s="47">
        <v>13</v>
      </c>
      <c r="K264" s="30">
        <v>1</v>
      </c>
      <c r="L264" s="32" t="str">
        <f>CONCATENATE(W264," ",X264,"-",Y264, ", mech. ferngestellt")</f>
        <v>EW 60-500, mech. ferngestellt</v>
      </c>
      <c r="M264" s="32" t="s">
        <v>65</v>
      </c>
      <c r="N264" s="33">
        <v>1</v>
      </c>
      <c r="O264" s="34">
        <v>45167</v>
      </c>
      <c r="P264" s="35" t="str">
        <f t="shared" si="38"/>
        <v>S 7326.31</v>
      </c>
      <c r="Q264" s="36">
        <v>3</v>
      </c>
      <c r="R264" s="29" t="s">
        <v>672</v>
      </c>
      <c r="S264" s="37"/>
      <c r="T264" s="37"/>
      <c r="U264" s="30">
        <f t="shared" si="42"/>
        <v>29</v>
      </c>
      <c r="V264" s="30">
        <f t="shared" si="42"/>
        <v>24</v>
      </c>
      <c r="W264" s="30" t="s">
        <v>41</v>
      </c>
      <c r="X264" s="30">
        <v>60</v>
      </c>
      <c r="Y264" s="30">
        <v>500</v>
      </c>
      <c r="Z264" s="30" t="s">
        <v>45</v>
      </c>
      <c r="AA264" s="30" t="s">
        <v>524</v>
      </c>
      <c r="AB264" s="30" t="s">
        <v>45</v>
      </c>
      <c r="AC264" s="30" t="s">
        <v>46</v>
      </c>
      <c r="AD264" s="30" t="s">
        <v>466</v>
      </c>
      <c r="AE264" s="30" t="s">
        <v>48</v>
      </c>
      <c r="AF264" s="30" t="s">
        <v>48</v>
      </c>
      <c r="AG264" s="30" t="s">
        <v>70</v>
      </c>
      <c r="AH264" s="30" t="s">
        <v>45</v>
      </c>
      <c r="AI264" s="30" t="s">
        <v>49</v>
      </c>
      <c r="AJ264" s="30" t="s">
        <v>555</v>
      </c>
      <c r="AK264" s="29"/>
    </row>
    <row r="265" spans="1:37" s="39" customFormat="1">
      <c r="A265" s="29" t="s">
        <v>675</v>
      </c>
      <c r="B265" s="29" t="str">
        <f t="shared" si="40"/>
        <v>Sw 2162.0551</v>
      </c>
      <c r="C265" s="29" t="s">
        <v>35</v>
      </c>
      <c r="D265" s="29">
        <v>2</v>
      </c>
      <c r="E265" s="29">
        <v>1</v>
      </c>
      <c r="F265" s="29">
        <v>6</v>
      </c>
      <c r="G265" s="29">
        <v>2</v>
      </c>
      <c r="H265" s="29" t="s">
        <v>36</v>
      </c>
      <c r="I265" s="47" t="s">
        <v>64</v>
      </c>
      <c r="J265" s="47">
        <v>51</v>
      </c>
      <c r="K265" s="30">
        <v>1</v>
      </c>
      <c r="L265" s="32" t="str">
        <f>CONCATENATE(W265," ",X265,"-",Y265, ", mech. ferngestellt, Riegel")</f>
        <v>EW 60-500, mech. ferngestellt, Riegel</v>
      </c>
      <c r="M265" s="32" t="s">
        <v>665</v>
      </c>
      <c r="N265" s="33">
        <v>1</v>
      </c>
      <c r="O265" s="34">
        <v>45167</v>
      </c>
      <c r="P265" s="35" t="str">
        <f t="shared" si="38"/>
        <v>S 7326.32</v>
      </c>
      <c r="Q265" s="36">
        <v>1</v>
      </c>
      <c r="R265" s="29" t="s">
        <v>676</v>
      </c>
      <c r="S265" s="37" t="s">
        <v>49</v>
      </c>
      <c r="T265" s="37" t="s">
        <v>49</v>
      </c>
      <c r="U265" s="30">
        <f t="shared" si="42"/>
        <v>37</v>
      </c>
      <c r="V265" s="30">
        <f t="shared" si="42"/>
        <v>20</v>
      </c>
      <c r="W265" s="30" t="s">
        <v>41</v>
      </c>
      <c r="X265" s="30">
        <v>60</v>
      </c>
      <c r="Y265" s="30">
        <v>500</v>
      </c>
      <c r="Z265" s="30" t="s">
        <v>45</v>
      </c>
      <c r="AA265" s="30" t="s">
        <v>524</v>
      </c>
      <c r="AB265" s="30" t="s">
        <v>45</v>
      </c>
      <c r="AC265" s="30" t="s">
        <v>46</v>
      </c>
      <c r="AD265" s="30" t="s">
        <v>466</v>
      </c>
      <c r="AE265" s="30" t="s">
        <v>48</v>
      </c>
      <c r="AF265" s="30" t="s">
        <v>48</v>
      </c>
      <c r="AG265" s="30" t="s">
        <v>70</v>
      </c>
      <c r="AH265" s="30" t="s">
        <v>45</v>
      </c>
      <c r="AI265" s="30" t="s">
        <v>56</v>
      </c>
      <c r="AJ265" s="30" t="s">
        <v>549</v>
      </c>
      <c r="AK265" s="29"/>
    </row>
    <row r="266" spans="1:37" s="39" customFormat="1">
      <c r="A266" s="29" t="s">
        <v>677</v>
      </c>
      <c r="B266" s="29" t="str">
        <f t="shared" si="40"/>
        <v>Sw 2162.0552</v>
      </c>
      <c r="C266" s="29" t="s">
        <v>35</v>
      </c>
      <c r="D266" s="29">
        <v>2</v>
      </c>
      <c r="E266" s="29">
        <v>1</v>
      </c>
      <c r="F266" s="29">
        <v>6</v>
      </c>
      <c r="G266" s="29">
        <v>2</v>
      </c>
      <c r="H266" s="29" t="s">
        <v>36</v>
      </c>
      <c r="I266" s="47" t="s">
        <v>64</v>
      </c>
      <c r="J266" s="47">
        <v>52</v>
      </c>
      <c r="K266" s="30">
        <v>1</v>
      </c>
      <c r="L266" s="32" t="str">
        <f>CONCATENATE(W266," ",X266,"-",Y266, ", mech. ferngestellt, Riegel")</f>
        <v>EW 60-500, mech. ferngestellt, Riegel</v>
      </c>
      <c r="M266" s="32" t="s">
        <v>665</v>
      </c>
      <c r="N266" s="33">
        <v>1</v>
      </c>
      <c r="O266" s="34">
        <v>45147</v>
      </c>
      <c r="P266" s="35" t="str">
        <f t="shared" si="38"/>
        <v>S 7326.32</v>
      </c>
      <c r="Q266" s="36">
        <v>5</v>
      </c>
      <c r="R266" s="29" t="s">
        <v>676</v>
      </c>
      <c r="S266" s="37" t="s">
        <v>49</v>
      </c>
      <c r="T266" s="37" t="s">
        <v>49</v>
      </c>
      <c r="U266" s="30">
        <f t="shared" si="42"/>
        <v>37</v>
      </c>
      <c r="V266" s="30">
        <f t="shared" si="42"/>
        <v>20</v>
      </c>
      <c r="W266" s="30" t="s">
        <v>41</v>
      </c>
      <c r="X266" s="30">
        <v>60</v>
      </c>
      <c r="Y266" s="30">
        <v>500</v>
      </c>
      <c r="Z266" s="30" t="s">
        <v>45</v>
      </c>
      <c r="AA266" s="30" t="s">
        <v>524</v>
      </c>
      <c r="AB266" s="30" t="s">
        <v>45</v>
      </c>
      <c r="AC266" s="30" t="s">
        <v>46</v>
      </c>
      <c r="AD266" s="30" t="s">
        <v>466</v>
      </c>
      <c r="AE266" s="30" t="s">
        <v>48</v>
      </c>
      <c r="AF266" s="30" t="s">
        <v>48</v>
      </c>
      <c r="AG266" s="30" t="s">
        <v>70</v>
      </c>
      <c r="AH266" s="30" t="s">
        <v>45</v>
      </c>
      <c r="AI266" s="30" t="s">
        <v>56</v>
      </c>
      <c r="AJ266" s="30" t="s">
        <v>552</v>
      </c>
      <c r="AK266" s="29"/>
    </row>
    <row r="267" spans="1:37" s="39" customFormat="1">
      <c r="A267" s="29" t="s">
        <v>678</v>
      </c>
      <c r="B267" s="29" t="str">
        <f t="shared" si="40"/>
        <v>Sw 2162.0553</v>
      </c>
      <c r="C267" s="29" t="s">
        <v>35</v>
      </c>
      <c r="D267" s="29">
        <v>2</v>
      </c>
      <c r="E267" s="29">
        <v>1</v>
      </c>
      <c r="F267" s="29">
        <v>6</v>
      </c>
      <c r="G267" s="29">
        <v>2</v>
      </c>
      <c r="H267" s="29" t="s">
        <v>36</v>
      </c>
      <c r="I267" s="47" t="s">
        <v>64</v>
      </c>
      <c r="J267" s="47">
        <v>53</v>
      </c>
      <c r="K267" s="30">
        <v>1</v>
      </c>
      <c r="L267" s="32" t="str">
        <f>CONCATENATE(W267," ",X267,"-",Y267, ", mech. ferngestellt, Riegel")</f>
        <v>EW 60-500, mech. ferngestellt, Riegel</v>
      </c>
      <c r="M267" s="32" t="s">
        <v>665</v>
      </c>
      <c r="N267" s="33">
        <v>1</v>
      </c>
      <c r="O267" s="34">
        <v>45167</v>
      </c>
      <c r="P267" s="35" t="str">
        <f t="shared" si="38"/>
        <v>S 7326.32</v>
      </c>
      <c r="Q267" s="36">
        <v>3</v>
      </c>
      <c r="R267" s="29" t="s">
        <v>676</v>
      </c>
      <c r="S267" s="37" t="s">
        <v>49</v>
      </c>
      <c r="T267" s="37" t="s">
        <v>49</v>
      </c>
      <c r="U267" s="30">
        <f t="shared" si="42"/>
        <v>37</v>
      </c>
      <c r="V267" s="30">
        <f t="shared" si="42"/>
        <v>20</v>
      </c>
      <c r="W267" s="30" t="s">
        <v>41</v>
      </c>
      <c r="X267" s="30">
        <v>60</v>
      </c>
      <c r="Y267" s="30">
        <v>500</v>
      </c>
      <c r="Z267" s="30" t="s">
        <v>45</v>
      </c>
      <c r="AA267" s="30" t="s">
        <v>524</v>
      </c>
      <c r="AB267" s="30" t="s">
        <v>45</v>
      </c>
      <c r="AC267" s="30" t="s">
        <v>46</v>
      </c>
      <c r="AD267" s="30" t="s">
        <v>466</v>
      </c>
      <c r="AE267" s="30" t="s">
        <v>48</v>
      </c>
      <c r="AF267" s="30" t="s">
        <v>48</v>
      </c>
      <c r="AG267" s="30" t="s">
        <v>70</v>
      </c>
      <c r="AH267" s="30" t="s">
        <v>45</v>
      </c>
      <c r="AI267" s="30" t="s">
        <v>56</v>
      </c>
      <c r="AJ267" s="30" t="s">
        <v>555</v>
      </c>
      <c r="AK267" s="29"/>
    </row>
    <row r="268" spans="1:37" s="39" customFormat="1">
      <c r="A268" s="29" t="s">
        <v>679</v>
      </c>
      <c r="B268" s="38" t="str">
        <f t="shared" si="40"/>
        <v>Sw 2341.0101</v>
      </c>
      <c r="C268" s="38" t="s">
        <v>35</v>
      </c>
      <c r="D268" s="38">
        <v>2</v>
      </c>
      <c r="E268" s="38">
        <v>3</v>
      </c>
      <c r="F268" s="38">
        <v>4</v>
      </c>
      <c r="G268" s="38">
        <v>1</v>
      </c>
      <c r="H268" s="38" t="s">
        <v>36</v>
      </c>
      <c r="I268" s="49" t="s">
        <v>38</v>
      </c>
      <c r="J268" s="49" t="s">
        <v>38</v>
      </c>
      <c r="K268" s="44">
        <v>1</v>
      </c>
      <c r="L268" s="32" t="str">
        <f>CONCATENATE(W268," ",X268,"-",Y268, ", mech. ferngestellt")</f>
        <v>EKW 49/54-190, mech. ferngestellt</v>
      </c>
      <c r="M268" s="32" t="s">
        <v>311</v>
      </c>
      <c r="N268" s="33">
        <v>2</v>
      </c>
      <c r="O268" s="34">
        <v>45309</v>
      </c>
      <c r="P268" s="35" t="str">
        <f t="shared" si="38"/>
        <v>S 114.32</v>
      </c>
      <c r="Q268" s="36">
        <v>1</v>
      </c>
      <c r="R268" s="29" t="s">
        <v>523</v>
      </c>
      <c r="S268" s="37"/>
      <c r="T268" s="37" t="s">
        <v>174</v>
      </c>
      <c r="U268" s="30">
        <f t="shared" si="42"/>
        <v>33</v>
      </c>
      <c r="V268" s="30">
        <f t="shared" si="42"/>
        <v>11</v>
      </c>
      <c r="W268" s="30" t="s">
        <v>313</v>
      </c>
      <c r="X268" s="30" t="s">
        <v>42</v>
      </c>
      <c r="Y268" s="30">
        <v>190</v>
      </c>
      <c r="Z268" s="30" t="s">
        <v>45</v>
      </c>
      <c r="AA268" s="30" t="s">
        <v>524</v>
      </c>
      <c r="AB268" s="30" t="s">
        <v>45</v>
      </c>
      <c r="AC268" s="30" t="s">
        <v>46</v>
      </c>
      <c r="AD268" s="30" t="s">
        <v>47</v>
      </c>
      <c r="AE268" s="30" t="s">
        <v>48</v>
      </c>
      <c r="AF268" s="30" t="s">
        <v>45</v>
      </c>
      <c r="AG268" s="30" t="s">
        <v>45</v>
      </c>
      <c r="AH268" s="30" t="s">
        <v>314</v>
      </c>
      <c r="AI268" s="30" t="s">
        <v>49</v>
      </c>
      <c r="AJ268" s="30" t="s">
        <v>45</v>
      </c>
      <c r="AK268" s="29"/>
    </row>
    <row r="269" spans="1:37" s="39" customFormat="1">
      <c r="A269" s="29" t="s">
        <v>680</v>
      </c>
      <c r="B269" s="38" t="str">
        <f t="shared" si="40"/>
        <v>Sw 2341.0102</v>
      </c>
      <c r="C269" s="38" t="s">
        <v>35</v>
      </c>
      <c r="D269" s="38">
        <v>2</v>
      </c>
      <c r="E269" s="38">
        <v>3</v>
      </c>
      <c r="F269" s="38">
        <v>4</v>
      </c>
      <c r="G269" s="38">
        <v>1</v>
      </c>
      <c r="H269" s="38" t="s">
        <v>36</v>
      </c>
      <c r="I269" s="49" t="s">
        <v>38</v>
      </c>
      <c r="J269" s="49" t="s">
        <v>51</v>
      </c>
      <c r="K269" s="44">
        <v>1</v>
      </c>
      <c r="L269" s="32" t="str">
        <f>CONCATENATE(W269," ",X269,"-",Y269, ", mech. ferngestellt")</f>
        <v>EKW 49-190, mech. ferngestellt</v>
      </c>
      <c r="M269" s="32" t="s">
        <v>311</v>
      </c>
      <c r="N269" s="33">
        <v>3</v>
      </c>
      <c r="O269" s="34">
        <v>45309</v>
      </c>
      <c r="P269" s="35" t="str">
        <f t="shared" si="38"/>
        <v>S 114.32</v>
      </c>
      <c r="Q269" s="36">
        <v>3</v>
      </c>
      <c r="R269" s="29" t="s">
        <v>523</v>
      </c>
      <c r="S269" s="37"/>
      <c r="T269" s="37" t="s">
        <v>174</v>
      </c>
      <c r="U269" s="30">
        <f t="shared" si="42"/>
        <v>30</v>
      </c>
      <c r="V269" s="30">
        <f t="shared" si="42"/>
        <v>11</v>
      </c>
      <c r="W269" s="30" t="s">
        <v>313</v>
      </c>
      <c r="X269" s="30">
        <v>49</v>
      </c>
      <c r="Y269" s="30">
        <v>190</v>
      </c>
      <c r="Z269" s="30" t="s">
        <v>45</v>
      </c>
      <c r="AA269" s="30" t="s">
        <v>524</v>
      </c>
      <c r="AB269" s="30" t="s">
        <v>45</v>
      </c>
      <c r="AC269" s="30" t="s">
        <v>46</v>
      </c>
      <c r="AD269" s="30" t="s">
        <v>47</v>
      </c>
      <c r="AE269" s="30" t="s">
        <v>48</v>
      </c>
      <c r="AF269" s="30" t="s">
        <v>45</v>
      </c>
      <c r="AG269" s="30" t="s">
        <v>45</v>
      </c>
      <c r="AH269" s="30" t="s">
        <v>314</v>
      </c>
      <c r="AI269" s="30" t="s">
        <v>49</v>
      </c>
      <c r="AJ269" s="30" t="s">
        <v>45</v>
      </c>
      <c r="AK269" s="29"/>
    </row>
    <row r="270" spans="1:37" s="39" customFormat="1">
      <c r="A270" s="29" t="s">
        <v>681</v>
      </c>
      <c r="B270" s="38" t="str">
        <f t="shared" si="40"/>
        <v>Sw 2341.0190</v>
      </c>
      <c r="C270" s="38" t="s">
        <v>35</v>
      </c>
      <c r="D270" s="38">
        <v>2</v>
      </c>
      <c r="E270" s="38">
        <v>3</v>
      </c>
      <c r="F270" s="38">
        <v>4</v>
      </c>
      <c r="G270" s="38">
        <v>1</v>
      </c>
      <c r="H270" s="38" t="s">
        <v>36</v>
      </c>
      <c r="I270" s="49" t="s">
        <v>38</v>
      </c>
      <c r="J270" s="49" t="s">
        <v>682</v>
      </c>
      <c r="K270" s="44">
        <v>1</v>
      </c>
      <c r="L270" s="32" t="str">
        <f>CONCATENATE(W270," ",X270,"-",Y270, ", mech. ferngestellt")</f>
        <v>EKW 49-190, mech. ferngestellt</v>
      </c>
      <c r="M270" s="32" t="s">
        <v>311</v>
      </c>
      <c r="N270" s="33">
        <v>2</v>
      </c>
      <c r="O270" s="34">
        <v>45309</v>
      </c>
      <c r="P270" s="35" t="str">
        <f t="shared" si="38"/>
        <v>S 114.32</v>
      </c>
      <c r="Q270" s="36">
        <v>5</v>
      </c>
      <c r="R270" s="29" t="s">
        <v>523</v>
      </c>
      <c r="S270" s="37"/>
      <c r="T270" s="37" t="s">
        <v>174</v>
      </c>
      <c r="U270" s="30">
        <f t="shared" si="42"/>
        <v>30</v>
      </c>
      <c r="V270" s="30">
        <f t="shared" si="42"/>
        <v>11</v>
      </c>
      <c r="W270" s="30" t="s">
        <v>313</v>
      </c>
      <c r="X270" s="30">
        <v>49</v>
      </c>
      <c r="Y270" s="30">
        <v>190</v>
      </c>
      <c r="Z270" s="30" t="s">
        <v>45</v>
      </c>
      <c r="AA270" s="30" t="s">
        <v>524</v>
      </c>
      <c r="AB270" s="30" t="s">
        <v>45</v>
      </c>
      <c r="AC270" s="30" t="s">
        <v>46</v>
      </c>
      <c r="AD270" s="30" t="s">
        <v>47</v>
      </c>
      <c r="AE270" s="30" t="s">
        <v>48</v>
      </c>
      <c r="AF270" s="30" t="s">
        <v>45</v>
      </c>
      <c r="AG270" s="30" t="s">
        <v>45</v>
      </c>
      <c r="AH270" s="30" t="s">
        <v>314</v>
      </c>
      <c r="AI270" s="30" t="s">
        <v>49</v>
      </c>
      <c r="AJ270" s="30" t="s">
        <v>45</v>
      </c>
      <c r="AK270" s="29"/>
    </row>
    <row r="271" spans="1:37" s="39" customFormat="1">
      <c r="A271" s="29" t="s">
        <v>683</v>
      </c>
      <c r="B271" s="38" t="str">
        <f t="shared" si="40"/>
        <v>Sw 2301.0186</v>
      </c>
      <c r="C271" s="38" t="s">
        <v>35</v>
      </c>
      <c r="D271" s="38">
        <v>2</v>
      </c>
      <c r="E271" s="38">
        <v>3</v>
      </c>
      <c r="F271" s="38">
        <v>0</v>
      </c>
      <c r="G271" s="38">
        <v>1</v>
      </c>
      <c r="H271" s="38" t="s">
        <v>36</v>
      </c>
      <c r="I271" s="49" t="s">
        <v>38</v>
      </c>
      <c r="J271" s="49" t="s">
        <v>684</v>
      </c>
      <c r="K271" s="44">
        <v>1</v>
      </c>
      <c r="L271" s="32" t="str">
        <f>CONCATENATE(W271," ",X271,"-",Y271, ", mech. ferngestellt")</f>
        <v>EKW 49/54-190, mech. ferngestellt</v>
      </c>
      <c r="M271" s="32" t="s">
        <v>685</v>
      </c>
      <c r="N271" s="33">
        <v>5</v>
      </c>
      <c r="O271" s="34">
        <v>45727</v>
      </c>
      <c r="P271" s="35" t="str">
        <f t="shared" si="38"/>
        <v>S 114.44</v>
      </c>
      <c r="Q271" s="36">
        <v>1</v>
      </c>
      <c r="R271" s="29" t="s">
        <v>686</v>
      </c>
      <c r="S271" s="37"/>
      <c r="T271" s="37"/>
      <c r="U271" s="30">
        <f t="shared" si="42"/>
        <v>33</v>
      </c>
      <c r="V271" s="30">
        <f t="shared" si="42"/>
        <v>23</v>
      </c>
      <c r="W271" s="30" t="s">
        <v>313</v>
      </c>
      <c r="X271" s="30" t="s">
        <v>42</v>
      </c>
      <c r="Y271" s="30">
        <v>190</v>
      </c>
      <c r="Z271" s="30" t="s">
        <v>45</v>
      </c>
      <c r="AA271" s="30" t="s">
        <v>524</v>
      </c>
      <c r="AB271" s="30" t="s">
        <v>45</v>
      </c>
      <c r="AC271" s="30" t="s">
        <v>46</v>
      </c>
      <c r="AD271" s="30" t="s">
        <v>47</v>
      </c>
      <c r="AE271" s="30" t="s">
        <v>48</v>
      </c>
      <c r="AF271" s="30" t="s">
        <v>45</v>
      </c>
      <c r="AG271" s="30" t="s">
        <v>45</v>
      </c>
      <c r="AH271" s="30" t="s">
        <v>318</v>
      </c>
      <c r="AI271" s="30" t="s">
        <v>49</v>
      </c>
      <c r="AJ271" s="30" t="s">
        <v>45</v>
      </c>
      <c r="AK271" s="29"/>
    </row>
    <row r="272" spans="1:37" s="39" customFormat="1">
      <c r="A272" s="38" t="s">
        <v>687</v>
      </c>
      <c r="B272" s="29" t="str">
        <f t="shared" si="40"/>
        <v>Sw 2301.0187</v>
      </c>
      <c r="C272" s="29" t="s">
        <v>35</v>
      </c>
      <c r="D272" s="29">
        <v>2</v>
      </c>
      <c r="E272" s="29">
        <v>3</v>
      </c>
      <c r="F272" s="29">
        <v>0</v>
      </c>
      <c r="G272" s="29">
        <v>1</v>
      </c>
      <c r="H272" s="29" t="s">
        <v>36</v>
      </c>
      <c r="I272" s="47" t="s">
        <v>38</v>
      </c>
      <c r="J272" s="47" t="s">
        <v>688</v>
      </c>
      <c r="K272" s="30">
        <v>1</v>
      </c>
      <c r="L272" s="42" t="str">
        <f>CONCATENATE(W272," ",X272,"-",Y272, ", mech. ferngest., Riegel")</f>
        <v>EKW 49/54-190, mech. ferngest., Riegel</v>
      </c>
      <c r="M272" s="42" t="s">
        <v>689</v>
      </c>
      <c r="N272" s="43">
        <v>3</v>
      </c>
      <c r="O272" s="34">
        <v>46085</v>
      </c>
      <c r="P272" s="35"/>
      <c r="Q272" s="36"/>
      <c r="R272" s="29" t="s">
        <v>523</v>
      </c>
      <c r="S272" s="37"/>
      <c r="T272" s="37"/>
      <c r="U272" s="30">
        <f t="shared" si="42"/>
        <v>38</v>
      </c>
      <c r="V272" s="30">
        <f t="shared" si="42"/>
        <v>34</v>
      </c>
      <c r="W272" s="30" t="s">
        <v>313</v>
      </c>
      <c r="X272" s="30" t="s">
        <v>42</v>
      </c>
      <c r="Y272" s="30">
        <v>190</v>
      </c>
      <c r="Z272" s="30" t="s">
        <v>45</v>
      </c>
      <c r="AA272" s="30" t="s">
        <v>524</v>
      </c>
      <c r="AB272" s="30" t="s">
        <v>45</v>
      </c>
      <c r="AC272" s="30" t="s">
        <v>46</v>
      </c>
      <c r="AD272" s="30" t="s">
        <v>47</v>
      </c>
      <c r="AE272" s="30" t="s">
        <v>48</v>
      </c>
      <c r="AF272" s="30" t="s">
        <v>45</v>
      </c>
      <c r="AG272" s="30" t="s">
        <v>45</v>
      </c>
      <c r="AH272" s="30" t="s">
        <v>318</v>
      </c>
      <c r="AI272" s="30" t="s">
        <v>56</v>
      </c>
      <c r="AJ272" s="30" t="s">
        <v>45</v>
      </c>
      <c r="AK272" s="29"/>
    </row>
    <row r="273" spans="1:37" s="39" customFormat="1">
      <c r="A273" s="29" t="s">
        <v>690</v>
      </c>
      <c r="B273" s="29" t="str">
        <f t="shared" si="40"/>
        <v>Sw 2341.0192</v>
      </c>
      <c r="C273" s="29" t="s">
        <v>35</v>
      </c>
      <c r="D273" s="29">
        <v>2</v>
      </c>
      <c r="E273" s="29">
        <v>3</v>
      </c>
      <c r="F273" s="29">
        <v>4</v>
      </c>
      <c r="G273" s="29">
        <v>1</v>
      </c>
      <c r="H273" s="29" t="s">
        <v>36</v>
      </c>
      <c r="I273" s="47" t="s">
        <v>38</v>
      </c>
      <c r="J273" s="47" t="s">
        <v>691</v>
      </c>
      <c r="K273" s="30">
        <v>1</v>
      </c>
      <c r="L273" s="32" t="str">
        <f>CONCATENATE(W273," ",X273,"-",Y273," ",AH273, ", mech. ferngest., Riegel")</f>
        <v>EKW 49-190 nah, mech. ferngest., Riegel</v>
      </c>
      <c r="M273" s="32" t="s">
        <v>692</v>
      </c>
      <c r="N273" s="33">
        <v>1</v>
      </c>
      <c r="O273" s="34">
        <v>43202</v>
      </c>
      <c r="P273" s="35" t="str">
        <f>CONCATENATE("S ",R273)</f>
        <v>S 114.43</v>
      </c>
      <c r="Q273" s="36">
        <v>1</v>
      </c>
      <c r="R273" s="29" t="s">
        <v>531</v>
      </c>
      <c r="S273" s="37" t="s">
        <v>49</v>
      </c>
      <c r="T273" s="37" t="s">
        <v>174</v>
      </c>
      <c r="U273" s="30">
        <f t="shared" si="42"/>
        <v>39</v>
      </c>
      <c r="V273" s="30">
        <f t="shared" si="42"/>
        <v>33</v>
      </c>
      <c r="W273" s="30" t="s">
        <v>313</v>
      </c>
      <c r="X273" s="30">
        <v>49</v>
      </c>
      <c r="Y273" s="30">
        <v>190</v>
      </c>
      <c r="Z273" s="30" t="s">
        <v>45</v>
      </c>
      <c r="AA273" s="30" t="s">
        <v>524</v>
      </c>
      <c r="AB273" s="30" t="s">
        <v>45</v>
      </c>
      <c r="AC273" s="30" t="s">
        <v>46</v>
      </c>
      <c r="AD273" s="30" t="s">
        <v>47</v>
      </c>
      <c r="AE273" s="30" t="s">
        <v>48</v>
      </c>
      <c r="AF273" s="30" t="s">
        <v>45</v>
      </c>
      <c r="AG273" s="30" t="s">
        <v>48</v>
      </c>
      <c r="AH273" s="30" t="s">
        <v>314</v>
      </c>
      <c r="AI273" s="30" t="s">
        <v>56</v>
      </c>
      <c r="AJ273" s="30" t="s">
        <v>45</v>
      </c>
      <c r="AK273" s="29"/>
    </row>
    <row r="274" spans="1:37" s="39" customFormat="1">
      <c r="A274" s="29" t="s">
        <v>693</v>
      </c>
      <c r="B274" s="29"/>
      <c r="C274" s="29"/>
      <c r="D274" s="29"/>
      <c r="E274" s="29"/>
      <c r="F274" s="29"/>
      <c r="G274" s="29"/>
      <c r="H274" s="29"/>
      <c r="I274" s="47"/>
      <c r="J274" s="47"/>
      <c r="K274" s="30"/>
      <c r="L274" s="32" t="str">
        <f>CONCATENATE(W274," ",X274,"-",Y274," ",AH274, ", mech. ferngest., Sonderk.")</f>
        <v>EKW 49-190 fern, mech. ferngest., Sonderk.</v>
      </c>
      <c r="M274" s="32" t="s">
        <v>694</v>
      </c>
      <c r="N274" s="33">
        <v>1</v>
      </c>
      <c r="O274" s="34">
        <v>43563</v>
      </c>
      <c r="P274" s="35"/>
      <c r="Q274" s="36"/>
      <c r="R274" s="29"/>
      <c r="S274" s="37"/>
      <c r="T274" s="37"/>
      <c r="U274" s="30">
        <f t="shared" si="42"/>
        <v>42</v>
      </c>
      <c r="V274" s="30">
        <f t="shared" si="42"/>
        <v>11</v>
      </c>
      <c r="W274" s="30" t="s">
        <v>313</v>
      </c>
      <c r="X274" s="30">
        <v>49</v>
      </c>
      <c r="Y274" s="30">
        <v>190</v>
      </c>
      <c r="Z274" s="30" t="s">
        <v>45</v>
      </c>
      <c r="AA274" s="30" t="s">
        <v>524</v>
      </c>
      <c r="AB274" s="30"/>
      <c r="AC274" s="30" t="s">
        <v>46</v>
      </c>
      <c r="AD274" s="30" t="s">
        <v>47</v>
      </c>
      <c r="AE274" s="30" t="s">
        <v>48</v>
      </c>
      <c r="AF274" s="30"/>
      <c r="AG274" s="30" t="s">
        <v>70</v>
      </c>
      <c r="AH274" s="30" t="s">
        <v>318</v>
      </c>
      <c r="AI274" s="30" t="s">
        <v>56</v>
      </c>
      <c r="AJ274" s="30"/>
      <c r="AK274" s="29"/>
    </row>
    <row r="275" spans="1:37" s="39" customFormat="1">
      <c r="A275" s="29" t="str">
        <f>B275</f>
        <v>Sw 2341.0501</v>
      </c>
      <c r="B275" s="39" t="str">
        <f t="shared" ref="B275:B280" si="43">CONCATENATE(C275," ",D275,E275,F275,G275,H275,I275,J275)</f>
        <v>Sw 2341.0501</v>
      </c>
      <c r="C275" s="39" t="s">
        <v>35</v>
      </c>
      <c r="D275" s="39">
        <v>2</v>
      </c>
      <c r="E275" s="39">
        <v>3</v>
      </c>
      <c r="F275" s="39">
        <v>4</v>
      </c>
      <c r="G275" s="39">
        <v>1</v>
      </c>
      <c r="H275" s="39" t="s">
        <v>36</v>
      </c>
      <c r="I275" s="48" t="s">
        <v>64</v>
      </c>
      <c r="J275" s="48" t="s">
        <v>38</v>
      </c>
      <c r="K275" s="40">
        <v>1</v>
      </c>
      <c r="L275" s="32" t="str">
        <f>CONCATENATE(W275," ",X275,"-",Y275, " ",AH275,", mech. ferngestellt")</f>
        <v>EKW  49-500 nah, mech. ferngestellt</v>
      </c>
      <c r="M275" s="32" t="s">
        <v>65</v>
      </c>
      <c r="N275" s="33">
        <v>1</v>
      </c>
      <c r="O275" s="34">
        <v>45887</v>
      </c>
      <c r="P275" s="67" t="str">
        <f>CONCATENATE("S ",R275,"(?)")</f>
        <v>S 114.47(?)</v>
      </c>
      <c r="Q275" s="36">
        <v>1</v>
      </c>
      <c r="R275" s="29" t="s">
        <v>695</v>
      </c>
      <c r="S275" s="37"/>
      <c r="T275" s="37" t="s">
        <v>174</v>
      </c>
      <c r="U275" s="30">
        <f t="shared" si="42"/>
        <v>35</v>
      </c>
      <c r="V275" s="30">
        <f t="shared" si="42"/>
        <v>24</v>
      </c>
      <c r="W275" s="30" t="s">
        <v>696</v>
      </c>
      <c r="X275" s="30">
        <v>49</v>
      </c>
      <c r="Y275" s="30">
        <v>500</v>
      </c>
      <c r="Z275" s="30" t="s">
        <v>45</v>
      </c>
      <c r="AA275" s="30" t="s">
        <v>524</v>
      </c>
      <c r="AB275" s="30" t="s">
        <v>45</v>
      </c>
      <c r="AC275" s="30" t="s">
        <v>46</v>
      </c>
      <c r="AD275" s="30" t="s">
        <v>47</v>
      </c>
      <c r="AE275" s="30" t="s">
        <v>48</v>
      </c>
      <c r="AF275" s="30" t="s">
        <v>48</v>
      </c>
      <c r="AG275" s="30" t="s">
        <v>45</v>
      </c>
      <c r="AH275" s="30" t="s">
        <v>314</v>
      </c>
      <c r="AI275" s="30" t="s">
        <v>49</v>
      </c>
      <c r="AJ275" s="30"/>
      <c r="AK275" s="29"/>
    </row>
    <row r="276" spans="1:37" s="39" customFormat="1">
      <c r="A276" s="29" t="str">
        <f>B276</f>
        <v>Sw 2341.0521</v>
      </c>
      <c r="B276" s="39" t="str">
        <f t="shared" si="43"/>
        <v>Sw 2341.0521</v>
      </c>
      <c r="C276" s="39" t="s">
        <v>35</v>
      </c>
      <c r="D276" s="39">
        <v>2</v>
      </c>
      <c r="E276" s="39">
        <v>3</v>
      </c>
      <c r="F276" s="39">
        <v>4</v>
      </c>
      <c r="G276" s="39">
        <v>1</v>
      </c>
      <c r="H276" s="39" t="s">
        <v>36</v>
      </c>
      <c r="I276" s="48" t="s">
        <v>64</v>
      </c>
      <c r="J276" s="48">
        <v>21</v>
      </c>
      <c r="K276" s="40">
        <v>1</v>
      </c>
      <c r="L276" s="32" t="str">
        <f>CONCATENATE(W276," ",X276,"-",Y276, "-1:12, fern,  mech. ferngest.")</f>
        <v>EKW  49-500-1:12, fern,  mech. ferngest.</v>
      </c>
      <c r="M276" s="32" t="s">
        <v>65</v>
      </c>
      <c r="N276" s="33">
        <v>1</v>
      </c>
      <c r="O276" s="34">
        <v>45890</v>
      </c>
      <c r="P276" s="35"/>
      <c r="Q276" s="36"/>
      <c r="R276" s="29" t="s">
        <v>695</v>
      </c>
      <c r="S276" s="37"/>
      <c r="T276" s="37" t="s">
        <v>174</v>
      </c>
      <c r="U276" s="30">
        <f t="shared" ref="U276:V292" si="44">LEN(L276)</f>
        <v>40</v>
      </c>
      <c r="V276" s="30">
        <f t="shared" si="44"/>
        <v>24</v>
      </c>
      <c r="W276" s="30" t="s">
        <v>696</v>
      </c>
      <c r="X276" s="30">
        <v>49</v>
      </c>
      <c r="Y276" s="30">
        <v>500</v>
      </c>
      <c r="Z276" s="59" t="s">
        <v>275</v>
      </c>
      <c r="AA276" s="30" t="s">
        <v>524</v>
      </c>
      <c r="AB276" s="30" t="s">
        <v>45</v>
      </c>
      <c r="AC276" s="30" t="s">
        <v>46</v>
      </c>
      <c r="AD276" s="30" t="s">
        <v>47</v>
      </c>
      <c r="AE276" s="30" t="s">
        <v>48</v>
      </c>
      <c r="AF276" s="30" t="s">
        <v>48</v>
      </c>
      <c r="AG276" s="30" t="s">
        <v>45</v>
      </c>
      <c r="AH276" s="30" t="s">
        <v>318</v>
      </c>
      <c r="AI276" s="30" t="s">
        <v>49</v>
      </c>
      <c r="AJ276" s="30"/>
      <c r="AK276" s="29"/>
    </row>
    <row r="277" spans="1:37" s="39" customFormat="1">
      <c r="A277" s="29" t="s">
        <v>697</v>
      </c>
      <c r="B277" s="38" t="str">
        <f t="shared" si="43"/>
        <v>Sw 2351.0501</v>
      </c>
      <c r="C277" s="38" t="s">
        <v>35</v>
      </c>
      <c r="D277" s="38">
        <v>2</v>
      </c>
      <c r="E277" s="38">
        <v>3</v>
      </c>
      <c r="F277" s="38">
        <v>5</v>
      </c>
      <c r="G277" s="38">
        <v>1</v>
      </c>
      <c r="H277" s="38" t="s">
        <v>36</v>
      </c>
      <c r="I277" s="49" t="s">
        <v>64</v>
      </c>
      <c r="J277" s="49" t="s">
        <v>38</v>
      </c>
      <c r="K277" s="44">
        <v>1</v>
      </c>
      <c r="L277" s="32" t="str">
        <f>CONCATENATE(W277," ",X277,"-",Y277, " ",AH277,", mech. ferngestellt")</f>
        <v>EKW  54-500 nah, mech. ferngestellt</v>
      </c>
      <c r="M277" s="32" t="s">
        <v>65</v>
      </c>
      <c r="N277" s="33">
        <v>2</v>
      </c>
      <c r="O277" s="34">
        <v>44496</v>
      </c>
      <c r="P277" s="67" t="str">
        <f>CONCATENATE("S ",R277,"(?)")</f>
        <v>S 114.47(?)</v>
      </c>
      <c r="Q277" s="36">
        <v>1</v>
      </c>
      <c r="R277" s="29" t="s">
        <v>695</v>
      </c>
      <c r="S277" s="37"/>
      <c r="T277" s="37"/>
      <c r="U277" s="30">
        <f t="shared" si="44"/>
        <v>35</v>
      </c>
      <c r="V277" s="30">
        <f t="shared" si="44"/>
        <v>24</v>
      </c>
      <c r="W277" s="30" t="s">
        <v>696</v>
      </c>
      <c r="X277" s="30">
        <v>54</v>
      </c>
      <c r="Y277" s="30">
        <v>500</v>
      </c>
      <c r="Z277" s="30" t="s">
        <v>45</v>
      </c>
      <c r="AA277" s="30" t="s">
        <v>524</v>
      </c>
      <c r="AB277" s="30" t="s">
        <v>45</v>
      </c>
      <c r="AC277" s="30" t="s">
        <v>46</v>
      </c>
      <c r="AD277" s="30" t="s">
        <v>47</v>
      </c>
      <c r="AE277" s="30" t="s">
        <v>48</v>
      </c>
      <c r="AF277" s="30" t="s">
        <v>48</v>
      </c>
      <c r="AG277" s="30" t="s">
        <v>45</v>
      </c>
      <c r="AH277" s="30" t="s">
        <v>314</v>
      </c>
      <c r="AI277" s="30" t="s">
        <v>49</v>
      </c>
      <c r="AJ277" s="30" t="s">
        <v>698</v>
      </c>
      <c r="AK277" s="29"/>
    </row>
    <row r="278" spans="1:37" s="39" customFormat="1">
      <c r="A278" s="29" t="s">
        <v>699</v>
      </c>
      <c r="B278" s="38" t="str">
        <f t="shared" si="43"/>
        <v>Sw 2351.0501</v>
      </c>
      <c r="C278" s="38" t="s">
        <v>35</v>
      </c>
      <c r="D278" s="38">
        <v>2</v>
      </c>
      <c r="E278" s="38">
        <v>3</v>
      </c>
      <c r="F278" s="38">
        <v>5</v>
      </c>
      <c r="G278" s="38">
        <v>1</v>
      </c>
      <c r="H278" s="38" t="s">
        <v>36</v>
      </c>
      <c r="I278" s="49" t="s">
        <v>64</v>
      </c>
      <c r="J278" s="49" t="s">
        <v>38</v>
      </c>
      <c r="K278" s="44">
        <v>1</v>
      </c>
      <c r="L278" s="32" t="str">
        <f>CONCATENATE(W278," ",X278,"-",Y278, "-1:12, fern,  mech. ferngest.")</f>
        <v>EKW  54-500-1:12, fern,  mech. ferngest.</v>
      </c>
      <c r="M278" s="32" t="s">
        <v>65</v>
      </c>
      <c r="N278" s="33">
        <v>1</v>
      </c>
      <c r="O278" s="34">
        <v>44965</v>
      </c>
      <c r="P278" s="35"/>
      <c r="Q278" s="36"/>
      <c r="R278" s="29" t="s">
        <v>695</v>
      </c>
      <c r="S278" s="37"/>
      <c r="T278" s="37"/>
      <c r="U278" s="30">
        <f t="shared" si="44"/>
        <v>40</v>
      </c>
      <c r="V278" s="30">
        <f t="shared" si="44"/>
        <v>24</v>
      </c>
      <c r="W278" s="30" t="s">
        <v>696</v>
      </c>
      <c r="X278" s="30">
        <v>54</v>
      </c>
      <c r="Y278" s="30">
        <v>500</v>
      </c>
      <c r="Z278" s="59" t="s">
        <v>275</v>
      </c>
      <c r="AA278" s="30" t="s">
        <v>524</v>
      </c>
      <c r="AB278" s="30" t="s">
        <v>45</v>
      </c>
      <c r="AC278" s="30" t="s">
        <v>46</v>
      </c>
      <c r="AD278" s="30" t="s">
        <v>47</v>
      </c>
      <c r="AE278" s="30" t="s">
        <v>48</v>
      </c>
      <c r="AF278" s="30" t="s">
        <v>48</v>
      </c>
      <c r="AG278" s="30" t="s">
        <v>45</v>
      </c>
      <c r="AH278" s="30" t="s">
        <v>314</v>
      </c>
      <c r="AI278" s="30" t="s">
        <v>49</v>
      </c>
      <c r="AJ278" s="30" t="s">
        <v>698</v>
      </c>
      <c r="AK278" s="29"/>
    </row>
    <row r="279" spans="1:37" s="39" customFormat="1">
      <c r="A279" s="29" t="s">
        <v>700</v>
      </c>
      <c r="B279" s="38" t="str">
        <f t="shared" si="43"/>
        <v>Sw 2351.0541</v>
      </c>
      <c r="C279" s="38" t="s">
        <v>35</v>
      </c>
      <c r="D279" s="38">
        <v>2</v>
      </c>
      <c r="E279" s="38">
        <v>3</v>
      </c>
      <c r="F279" s="38">
        <v>5</v>
      </c>
      <c r="G279" s="38">
        <v>1</v>
      </c>
      <c r="H279" s="38" t="s">
        <v>36</v>
      </c>
      <c r="I279" s="49" t="s">
        <v>64</v>
      </c>
      <c r="J279" s="49">
        <v>41</v>
      </c>
      <c r="K279" s="44">
        <v>1</v>
      </c>
      <c r="L279" s="32" t="str">
        <f>CONCATENATE(W279," ",X279,"-",Y279," ",AH279, ", mech. ferngest., Riegel")</f>
        <v>EKW 54-500 nah, mech. ferngest., Riegel</v>
      </c>
      <c r="M279" s="32" t="str">
        <f>CONCATENATE("Ü-Gestänge + Riegel antriebseitig,",AJ279)</f>
        <v>Ü-Gestänge + Riegel antriebseitig,-</v>
      </c>
      <c r="N279" s="33">
        <v>1</v>
      </c>
      <c r="O279" s="34">
        <v>44987</v>
      </c>
      <c r="P279" s="67" t="str">
        <f>CONCATENATE("S ",R279)</f>
        <v>S 114.48</v>
      </c>
      <c r="Q279" s="36">
        <v>1</v>
      </c>
      <c r="R279" s="29" t="s">
        <v>701</v>
      </c>
      <c r="S279" s="37"/>
      <c r="T279" s="37"/>
      <c r="U279" s="30">
        <f t="shared" si="44"/>
        <v>39</v>
      </c>
      <c r="V279" s="30">
        <f t="shared" si="44"/>
        <v>35</v>
      </c>
      <c r="W279" s="30" t="s">
        <v>313</v>
      </c>
      <c r="X279" s="30">
        <v>54</v>
      </c>
      <c r="Y279" s="30">
        <v>500</v>
      </c>
      <c r="Z279" s="30" t="s">
        <v>45</v>
      </c>
      <c r="AA279" s="30" t="s">
        <v>524</v>
      </c>
      <c r="AB279" s="30" t="s">
        <v>45</v>
      </c>
      <c r="AC279" s="30" t="s">
        <v>46</v>
      </c>
      <c r="AD279" s="30" t="s">
        <v>47</v>
      </c>
      <c r="AE279" s="30" t="s">
        <v>48</v>
      </c>
      <c r="AF279" s="30" t="s">
        <v>48</v>
      </c>
      <c r="AG279" s="30" t="s">
        <v>48</v>
      </c>
      <c r="AH279" s="30" t="s">
        <v>314</v>
      </c>
      <c r="AI279" s="30" t="s">
        <v>56</v>
      </c>
      <c r="AJ279" s="30" t="s">
        <v>45</v>
      </c>
      <c r="AK279" s="29"/>
    </row>
    <row r="280" spans="1:37" s="39" customFormat="1">
      <c r="A280" s="29" t="s">
        <v>702</v>
      </c>
      <c r="B280" s="29" t="str">
        <f t="shared" si="43"/>
        <v>Sw 2441.0121</v>
      </c>
      <c r="C280" s="29" t="s">
        <v>35</v>
      </c>
      <c r="D280" s="29">
        <v>2</v>
      </c>
      <c r="E280" s="29">
        <v>4</v>
      </c>
      <c r="F280" s="29">
        <v>4</v>
      </c>
      <c r="G280" s="29">
        <v>1</v>
      </c>
      <c r="H280" s="29" t="s">
        <v>36</v>
      </c>
      <c r="I280" s="47" t="s">
        <v>38</v>
      </c>
      <c r="J280" s="30">
        <v>21</v>
      </c>
      <c r="K280" s="30">
        <v>1</v>
      </c>
      <c r="L280" s="32" t="str">
        <f>CONCATENATE(W280," ",X280,"-",Y280, ", mech. ferngestellt")</f>
        <v>DKW 49-190, mech. ferngestellt</v>
      </c>
      <c r="M280" s="32" t="s">
        <v>316</v>
      </c>
      <c r="N280" s="33">
        <v>1</v>
      </c>
      <c r="O280" s="34">
        <v>44242</v>
      </c>
      <c r="P280" s="35" t="str">
        <f>CONCATENATE("S ",R280)</f>
        <v>S 114.34</v>
      </c>
      <c r="Q280" s="36">
        <v>1</v>
      </c>
      <c r="R280" s="29" t="s">
        <v>703</v>
      </c>
      <c r="S280" s="37"/>
      <c r="T280" s="37"/>
      <c r="U280" s="30">
        <f t="shared" si="44"/>
        <v>30</v>
      </c>
      <c r="V280" s="30">
        <f t="shared" si="44"/>
        <v>12</v>
      </c>
      <c r="W280" s="30" t="s">
        <v>389</v>
      </c>
      <c r="X280" s="30">
        <v>49</v>
      </c>
      <c r="Y280" s="30">
        <v>190</v>
      </c>
      <c r="Z280" s="30" t="s">
        <v>45</v>
      </c>
      <c r="AA280" s="30" t="s">
        <v>524</v>
      </c>
      <c r="AB280" s="30" t="s">
        <v>45</v>
      </c>
      <c r="AC280" s="30" t="s">
        <v>46</v>
      </c>
      <c r="AD280" s="30" t="s">
        <v>47</v>
      </c>
      <c r="AE280" s="30" t="s">
        <v>48</v>
      </c>
      <c r="AF280" s="30" t="s">
        <v>45</v>
      </c>
      <c r="AG280" s="30" t="s">
        <v>45</v>
      </c>
      <c r="AH280" s="30" t="s">
        <v>318</v>
      </c>
      <c r="AI280" s="30" t="s">
        <v>49</v>
      </c>
      <c r="AJ280" s="30" t="s">
        <v>45</v>
      </c>
      <c r="AK280" s="29"/>
    </row>
    <row r="281" spans="1:37" s="39" customFormat="1">
      <c r="A281" s="29" t="s">
        <v>704</v>
      </c>
      <c r="B281" s="29"/>
      <c r="C281" s="29"/>
      <c r="D281" s="29"/>
      <c r="E281" s="29"/>
      <c r="F281" s="29"/>
      <c r="G281" s="29"/>
      <c r="H281" s="29"/>
      <c r="I281" s="47"/>
      <c r="J281" s="30"/>
      <c r="K281" s="30"/>
      <c r="L281" s="32" t="str">
        <f>CONCATENATE(W281," ",X281,"-",Y281, ", mech. ferngestellt, Riegel")</f>
        <v>DKW 49-190, mech. ferngestellt, Riegel</v>
      </c>
      <c r="M281" s="32" t="s">
        <v>530</v>
      </c>
      <c r="N281" s="33">
        <v>2</v>
      </c>
      <c r="O281" s="34">
        <v>44174</v>
      </c>
      <c r="P281" s="35"/>
      <c r="Q281" s="36"/>
      <c r="R281" s="29"/>
      <c r="S281" s="37"/>
      <c r="T281" s="37"/>
      <c r="U281" s="30">
        <f t="shared" si="44"/>
        <v>38</v>
      </c>
      <c r="V281" s="30">
        <f t="shared" si="44"/>
        <v>20</v>
      </c>
      <c r="W281" s="30" t="s">
        <v>389</v>
      </c>
      <c r="X281" s="30">
        <v>49</v>
      </c>
      <c r="Y281" s="30">
        <v>190</v>
      </c>
      <c r="Z281" s="30" t="s">
        <v>45</v>
      </c>
      <c r="AA281" s="30" t="s">
        <v>524</v>
      </c>
      <c r="AB281" s="30" t="s">
        <v>45</v>
      </c>
      <c r="AC281" s="30" t="s">
        <v>46</v>
      </c>
      <c r="AD281" s="30" t="s">
        <v>47</v>
      </c>
      <c r="AE281" s="30" t="s">
        <v>48</v>
      </c>
      <c r="AF281" s="30" t="s">
        <v>45</v>
      </c>
      <c r="AG281" s="30" t="s">
        <v>45</v>
      </c>
      <c r="AH281" s="30" t="s">
        <v>318</v>
      </c>
      <c r="AI281" s="30" t="s">
        <v>56</v>
      </c>
      <c r="AJ281" s="30"/>
      <c r="AK281" s="29"/>
    </row>
    <row r="282" spans="1:37" s="39" customFormat="1">
      <c r="A282" s="29" t="s">
        <v>705</v>
      </c>
      <c r="B282" s="29"/>
      <c r="C282" s="29"/>
      <c r="D282" s="29"/>
      <c r="E282" s="29"/>
      <c r="F282" s="29"/>
      <c r="G282" s="29"/>
      <c r="H282" s="29"/>
      <c r="I282" s="47"/>
      <c r="J282" s="30"/>
      <c r="K282" s="30"/>
      <c r="L282" s="32" t="str">
        <f>CONCATENATE(W282," ",X282,"-",Y282, ", mech. ferngestellt, Riegel")</f>
        <v>DKW 49-190, mech. ferngestellt, Riegel</v>
      </c>
      <c r="M282" s="32" t="s">
        <v>155</v>
      </c>
      <c r="N282" s="33">
        <v>1</v>
      </c>
      <c r="O282" s="34">
        <v>44242</v>
      </c>
      <c r="P282" s="35" t="s">
        <v>706</v>
      </c>
      <c r="Q282" s="36"/>
      <c r="R282" s="29"/>
      <c r="S282" s="37"/>
      <c r="T282" s="37" t="s">
        <v>174</v>
      </c>
      <c r="U282" s="30">
        <f t="shared" si="44"/>
        <v>38</v>
      </c>
      <c r="V282" s="30">
        <f t="shared" si="44"/>
        <v>16</v>
      </c>
      <c r="W282" s="30" t="s">
        <v>389</v>
      </c>
      <c r="X282" s="30">
        <v>49</v>
      </c>
      <c r="Y282" s="30">
        <v>190</v>
      </c>
      <c r="Z282" s="30" t="s">
        <v>45</v>
      </c>
      <c r="AA282" s="30" t="s">
        <v>524</v>
      </c>
      <c r="AB282" s="30" t="s">
        <v>45</v>
      </c>
      <c r="AC282" s="30" t="s">
        <v>46</v>
      </c>
      <c r="AD282" s="30" t="s">
        <v>47</v>
      </c>
      <c r="AE282" s="30" t="s">
        <v>48</v>
      </c>
      <c r="AF282" s="30" t="s">
        <v>45</v>
      </c>
      <c r="AG282" s="30" t="s">
        <v>45</v>
      </c>
      <c r="AH282" s="30" t="s">
        <v>318</v>
      </c>
      <c r="AI282" s="30" t="s">
        <v>56</v>
      </c>
      <c r="AJ282" s="30"/>
      <c r="AK282" s="29"/>
    </row>
    <row r="283" spans="1:37" s="39" customFormat="1">
      <c r="A283" s="29" t="s">
        <v>707</v>
      </c>
      <c r="B283" s="29"/>
      <c r="C283" s="29"/>
      <c r="D283" s="29"/>
      <c r="E283" s="29"/>
      <c r="F283" s="29"/>
      <c r="G283" s="29"/>
      <c r="H283" s="29"/>
      <c r="I283" s="47"/>
      <c r="J283" s="30"/>
      <c r="K283" s="30"/>
      <c r="L283" s="32" t="s">
        <v>708</v>
      </c>
      <c r="M283" s="32" t="s">
        <v>449</v>
      </c>
      <c r="N283" s="33">
        <v>1</v>
      </c>
      <c r="O283" s="34">
        <v>45005</v>
      </c>
      <c r="P283" s="35"/>
      <c r="Q283" s="36"/>
      <c r="R283" s="29"/>
      <c r="S283" s="37"/>
      <c r="T283" s="37" t="s">
        <v>174</v>
      </c>
      <c r="U283" s="30">
        <f t="shared" si="44"/>
        <v>39</v>
      </c>
      <c r="V283" s="30">
        <f t="shared" si="44"/>
        <v>34</v>
      </c>
      <c r="W283" s="30" t="s">
        <v>452</v>
      </c>
      <c r="X283" s="30" t="s">
        <v>453</v>
      </c>
      <c r="Y283" s="30"/>
      <c r="Z283" s="30"/>
      <c r="AA283" s="30" t="s">
        <v>709</v>
      </c>
      <c r="AB283" s="30"/>
      <c r="AC283" s="30" t="s">
        <v>82</v>
      </c>
      <c r="AD283" s="30" t="s">
        <v>47</v>
      </c>
      <c r="AE283" s="30"/>
      <c r="AF283" s="30"/>
      <c r="AG283" s="30"/>
      <c r="AH283" s="30" t="s">
        <v>314</v>
      </c>
      <c r="AI283" s="30"/>
      <c r="AJ283" s="30"/>
      <c r="AK283" s="29"/>
    </row>
    <row r="284" spans="1:37" s="39" customFormat="1">
      <c r="A284" s="29" t="s">
        <v>710</v>
      </c>
      <c r="B284" s="38"/>
      <c r="C284" s="38"/>
      <c r="D284" s="38"/>
      <c r="E284" s="38"/>
      <c r="F284" s="38"/>
      <c r="G284" s="38"/>
      <c r="H284" s="38"/>
      <c r="I284" s="49"/>
      <c r="J284" s="44"/>
      <c r="K284" s="44"/>
      <c r="L284" s="32" t="s">
        <v>708</v>
      </c>
      <c r="M284" s="32" t="s">
        <v>459</v>
      </c>
      <c r="N284" s="33">
        <v>2</v>
      </c>
      <c r="O284" s="34">
        <v>45167</v>
      </c>
      <c r="P284" s="35"/>
      <c r="Q284" s="36"/>
      <c r="R284" s="29"/>
      <c r="S284" s="37"/>
      <c r="T284" s="37" t="s">
        <v>174</v>
      </c>
      <c r="U284" s="30">
        <f t="shared" si="44"/>
        <v>39</v>
      </c>
      <c r="V284" s="30">
        <f t="shared" si="44"/>
        <v>30</v>
      </c>
      <c r="W284" s="30" t="s">
        <v>452</v>
      </c>
      <c r="X284" s="30" t="s">
        <v>453</v>
      </c>
      <c r="Y284" s="30"/>
      <c r="Z284" s="30"/>
      <c r="AA284" s="30" t="s">
        <v>709</v>
      </c>
      <c r="AB284" s="30"/>
      <c r="AC284" s="30" t="s">
        <v>82</v>
      </c>
      <c r="AD284" s="30" t="s">
        <v>47</v>
      </c>
      <c r="AE284" s="30"/>
      <c r="AF284" s="30"/>
      <c r="AG284" s="30"/>
      <c r="AH284" s="30" t="s">
        <v>318</v>
      </c>
      <c r="AI284" s="30"/>
      <c r="AJ284" s="30"/>
      <c r="AK284" s="29"/>
    </row>
    <row r="285" spans="1:37" s="39" customFormat="1">
      <c r="A285" s="29" t="s">
        <v>711</v>
      </c>
      <c r="B285" s="29"/>
      <c r="C285" s="29"/>
      <c r="D285" s="29"/>
      <c r="E285" s="29"/>
      <c r="F285" s="29"/>
      <c r="G285" s="29"/>
      <c r="H285" s="29"/>
      <c r="I285" s="47"/>
      <c r="J285" s="30"/>
      <c r="K285" s="30"/>
      <c r="L285" s="32" t="s">
        <v>712</v>
      </c>
      <c r="M285" s="32" t="s">
        <v>449</v>
      </c>
      <c r="N285" s="33">
        <v>2</v>
      </c>
      <c r="O285" s="34">
        <v>43507</v>
      </c>
      <c r="P285" s="35"/>
      <c r="Q285" s="36"/>
      <c r="R285" s="29"/>
      <c r="S285" s="37"/>
      <c r="T285" s="37"/>
      <c r="U285" s="30">
        <f t="shared" si="44"/>
        <v>39</v>
      </c>
      <c r="V285" s="30">
        <f t="shared" si="44"/>
        <v>34</v>
      </c>
      <c r="W285" s="30" t="s">
        <v>452</v>
      </c>
      <c r="X285" s="30" t="s">
        <v>453</v>
      </c>
      <c r="Y285" s="30"/>
      <c r="Z285" s="30"/>
      <c r="AA285" s="30" t="s">
        <v>709</v>
      </c>
      <c r="AB285" s="30"/>
      <c r="AC285" s="30" t="s">
        <v>79</v>
      </c>
      <c r="AD285" s="30" t="s">
        <v>466</v>
      </c>
      <c r="AE285" s="30"/>
      <c r="AF285" s="30"/>
      <c r="AG285" s="30"/>
      <c r="AH285" s="30" t="s">
        <v>314</v>
      </c>
      <c r="AI285" s="30"/>
      <c r="AJ285" s="30"/>
      <c r="AK285" s="29"/>
    </row>
    <row r="286" spans="1:37" s="39" customFormat="1">
      <c r="A286" s="29" t="s">
        <v>713</v>
      </c>
      <c r="B286" s="29"/>
      <c r="C286" s="29"/>
      <c r="D286" s="29"/>
      <c r="E286" s="29"/>
      <c r="F286" s="29"/>
      <c r="G286" s="29"/>
      <c r="H286" s="29"/>
      <c r="I286" s="47"/>
      <c r="J286" s="30"/>
      <c r="K286" s="30"/>
      <c r="L286" s="32" t="s">
        <v>712</v>
      </c>
      <c r="M286" s="32" t="s">
        <v>459</v>
      </c>
      <c r="N286" s="33">
        <v>1</v>
      </c>
      <c r="O286" s="34">
        <v>43969</v>
      </c>
      <c r="P286" s="35"/>
      <c r="Q286" s="36"/>
      <c r="R286" s="29"/>
      <c r="S286" s="37"/>
      <c r="T286" s="37"/>
      <c r="U286" s="30">
        <f t="shared" si="44"/>
        <v>39</v>
      </c>
      <c r="V286" s="30">
        <f t="shared" si="44"/>
        <v>30</v>
      </c>
      <c r="W286" s="30" t="s">
        <v>452</v>
      </c>
      <c r="X286" s="30" t="s">
        <v>453</v>
      </c>
      <c r="Y286" s="30"/>
      <c r="Z286" s="30"/>
      <c r="AA286" s="30" t="s">
        <v>709</v>
      </c>
      <c r="AB286" s="30"/>
      <c r="AC286" s="30" t="s">
        <v>79</v>
      </c>
      <c r="AD286" s="30" t="s">
        <v>466</v>
      </c>
      <c r="AE286" s="30"/>
      <c r="AF286" s="30"/>
      <c r="AG286" s="30"/>
      <c r="AH286" s="30" t="s">
        <v>318</v>
      </c>
      <c r="AI286" s="30"/>
      <c r="AJ286" s="30"/>
      <c r="AK286" s="29"/>
    </row>
    <row r="287" spans="1:37" s="39" customFormat="1">
      <c r="A287" s="29" t="s">
        <v>714</v>
      </c>
      <c r="B287" s="29" t="str">
        <f t="shared" ref="B287:B317" si="45">CONCATENATE(C287," ",D287,E287,F287,G287,H287,I287,J287)</f>
        <v>Sw 2842.0201</v>
      </c>
      <c r="C287" s="29" t="s">
        <v>35</v>
      </c>
      <c r="D287" s="29">
        <v>2</v>
      </c>
      <c r="E287" s="29">
        <v>8</v>
      </c>
      <c r="F287" s="29">
        <v>4</v>
      </c>
      <c r="G287" s="29">
        <v>2</v>
      </c>
      <c r="H287" s="29" t="s">
        <v>36</v>
      </c>
      <c r="I287" s="47" t="s">
        <v>51</v>
      </c>
      <c r="J287" s="47" t="s">
        <v>38</v>
      </c>
      <c r="K287" s="30">
        <v>1</v>
      </c>
      <c r="L287" s="32" t="s">
        <v>715</v>
      </c>
      <c r="M287" s="32" t="s">
        <v>449</v>
      </c>
      <c r="N287" s="33">
        <v>2</v>
      </c>
      <c r="O287" s="34">
        <v>43504</v>
      </c>
      <c r="P287" s="35" t="s">
        <v>716</v>
      </c>
      <c r="Q287" s="36"/>
      <c r="R287" s="29"/>
      <c r="S287" s="37"/>
      <c r="T287" s="37"/>
      <c r="U287" s="30">
        <f t="shared" si="44"/>
        <v>38</v>
      </c>
      <c r="V287" s="30">
        <f t="shared" si="44"/>
        <v>34</v>
      </c>
      <c r="W287" s="30" t="s">
        <v>41</v>
      </c>
      <c r="X287" s="30">
        <v>49</v>
      </c>
      <c r="Y287" s="30">
        <v>190</v>
      </c>
      <c r="Z287" s="30" t="s">
        <v>45</v>
      </c>
      <c r="AA287" s="30" t="s">
        <v>709</v>
      </c>
      <c r="AB287" s="30"/>
      <c r="AC287" s="30" t="s">
        <v>79</v>
      </c>
      <c r="AD287" s="30" t="s">
        <v>466</v>
      </c>
      <c r="AE287" s="30" t="s">
        <v>48</v>
      </c>
      <c r="AF287" s="30" t="s">
        <v>70</v>
      </c>
      <c r="AG287" s="30" t="s">
        <v>45</v>
      </c>
      <c r="AH287" s="30" t="s">
        <v>314</v>
      </c>
      <c r="AI287" s="30"/>
      <c r="AJ287" s="30"/>
      <c r="AK287" s="29"/>
    </row>
    <row r="288" spans="1:37" s="39" customFormat="1">
      <c r="A288" s="29" t="s">
        <v>717</v>
      </c>
      <c r="B288" s="29" t="str">
        <f t="shared" si="45"/>
        <v>Sw 2842.0202</v>
      </c>
      <c r="C288" s="29" t="s">
        <v>35</v>
      </c>
      <c r="D288" s="29">
        <v>2</v>
      </c>
      <c r="E288" s="29">
        <v>8</v>
      </c>
      <c r="F288" s="29">
        <v>4</v>
      </c>
      <c r="G288" s="29">
        <v>2</v>
      </c>
      <c r="H288" s="29" t="s">
        <v>36</v>
      </c>
      <c r="I288" s="47" t="s">
        <v>51</v>
      </c>
      <c r="J288" s="47" t="s">
        <v>51</v>
      </c>
      <c r="K288" s="30">
        <v>1</v>
      </c>
      <c r="L288" s="32" t="s">
        <v>718</v>
      </c>
      <c r="M288" s="32" t="s">
        <v>449</v>
      </c>
      <c r="N288" s="33">
        <v>2</v>
      </c>
      <c r="O288" s="34">
        <v>43895</v>
      </c>
      <c r="P288" s="35" t="s">
        <v>719</v>
      </c>
      <c r="Q288" s="36"/>
      <c r="R288" s="29"/>
      <c r="S288" s="37"/>
      <c r="T288" s="37"/>
      <c r="U288" s="30">
        <f t="shared" si="44"/>
        <v>38</v>
      </c>
      <c r="V288" s="30">
        <f t="shared" si="44"/>
        <v>34</v>
      </c>
      <c r="W288" s="30" t="s">
        <v>41</v>
      </c>
      <c r="X288" s="30">
        <v>49</v>
      </c>
      <c r="Y288" s="30">
        <v>190</v>
      </c>
      <c r="Z288" s="30" t="s">
        <v>45</v>
      </c>
      <c r="AA288" s="30" t="s">
        <v>709</v>
      </c>
      <c r="AB288" s="30"/>
      <c r="AC288" s="30" t="s">
        <v>79</v>
      </c>
      <c r="AD288" s="30" t="s">
        <v>466</v>
      </c>
      <c r="AE288" s="30" t="s">
        <v>48</v>
      </c>
      <c r="AF288" s="30" t="s">
        <v>70</v>
      </c>
      <c r="AG288" s="30" t="s">
        <v>45</v>
      </c>
      <c r="AH288" s="30" t="s">
        <v>314</v>
      </c>
      <c r="AI288" s="30"/>
      <c r="AJ288" s="30"/>
      <c r="AK288" s="29"/>
    </row>
    <row r="289" spans="1:37" s="39" customFormat="1">
      <c r="A289" s="29" t="s">
        <v>720</v>
      </c>
      <c r="B289" s="29" t="str">
        <f t="shared" si="45"/>
        <v>Sw 2842.0223</v>
      </c>
      <c r="C289" s="29" t="s">
        <v>35</v>
      </c>
      <c r="D289" s="29">
        <v>2</v>
      </c>
      <c r="E289" s="29">
        <v>8</v>
      </c>
      <c r="F289" s="29">
        <v>4</v>
      </c>
      <c r="G289" s="29">
        <v>2</v>
      </c>
      <c r="H289" s="29" t="s">
        <v>36</v>
      </c>
      <c r="I289" s="47" t="s">
        <v>51</v>
      </c>
      <c r="J289" s="47">
        <v>23</v>
      </c>
      <c r="K289" s="30">
        <v>1</v>
      </c>
      <c r="L289" s="32" t="s">
        <v>721</v>
      </c>
      <c r="M289" s="32" t="s">
        <v>449</v>
      </c>
      <c r="N289" s="33">
        <v>2</v>
      </c>
      <c r="O289" s="34">
        <v>43900</v>
      </c>
      <c r="P289" s="35"/>
      <c r="Q289" s="36"/>
      <c r="R289" s="29"/>
      <c r="S289" s="37"/>
      <c r="T289" s="37" t="s">
        <v>174</v>
      </c>
      <c r="U289" s="30">
        <f t="shared" si="44"/>
        <v>36</v>
      </c>
      <c r="V289" s="30">
        <f t="shared" si="44"/>
        <v>34</v>
      </c>
      <c r="W289" s="30" t="s">
        <v>41</v>
      </c>
      <c r="X289" s="30">
        <v>49</v>
      </c>
      <c r="Y289" s="30">
        <v>300</v>
      </c>
      <c r="Z289" s="30" t="s">
        <v>45</v>
      </c>
      <c r="AA289" s="30" t="s">
        <v>709</v>
      </c>
      <c r="AB289" s="30"/>
      <c r="AC289" s="30" t="s">
        <v>79</v>
      </c>
      <c r="AD289" s="30" t="s">
        <v>466</v>
      </c>
      <c r="AE289" s="30" t="s">
        <v>48</v>
      </c>
      <c r="AF289" s="30" t="s">
        <v>70</v>
      </c>
      <c r="AG289" s="30" t="s">
        <v>45</v>
      </c>
      <c r="AH289" s="30" t="s">
        <v>314</v>
      </c>
      <c r="AI289" s="30"/>
      <c r="AJ289" s="30"/>
      <c r="AK289" s="29"/>
    </row>
    <row r="290" spans="1:37" s="39" customFormat="1">
      <c r="A290" s="29" t="s">
        <v>722</v>
      </c>
      <c r="B290" s="29" t="str">
        <f t="shared" si="45"/>
        <v>Sw 2842.0221</v>
      </c>
      <c r="C290" s="29" t="s">
        <v>35</v>
      </c>
      <c r="D290" s="29">
        <v>2</v>
      </c>
      <c r="E290" s="29">
        <v>8</v>
      </c>
      <c r="F290" s="29">
        <v>4</v>
      </c>
      <c r="G290" s="29">
        <v>2</v>
      </c>
      <c r="H290" s="29" t="s">
        <v>36</v>
      </c>
      <c r="I290" s="47" t="s">
        <v>51</v>
      </c>
      <c r="J290" s="47">
        <v>21</v>
      </c>
      <c r="K290" s="30">
        <v>1</v>
      </c>
      <c r="L290" s="32" t="s">
        <v>715</v>
      </c>
      <c r="M290" s="32" t="s">
        <v>459</v>
      </c>
      <c r="N290" s="33">
        <v>3</v>
      </c>
      <c r="O290" s="34">
        <v>44832</v>
      </c>
      <c r="P290" s="35" t="s">
        <v>716</v>
      </c>
      <c r="Q290" s="36"/>
      <c r="R290" s="29"/>
      <c r="S290" s="37"/>
      <c r="T290" s="37"/>
      <c r="U290" s="30">
        <f t="shared" si="44"/>
        <v>38</v>
      </c>
      <c r="V290" s="30">
        <f t="shared" si="44"/>
        <v>30</v>
      </c>
      <c r="W290" s="30" t="s">
        <v>41</v>
      </c>
      <c r="X290" s="30">
        <v>49</v>
      </c>
      <c r="Y290" s="30">
        <v>190</v>
      </c>
      <c r="Z290" s="30" t="s">
        <v>45</v>
      </c>
      <c r="AA290" s="30" t="s">
        <v>709</v>
      </c>
      <c r="AB290" s="30"/>
      <c r="AC290" s="30" t="s">
        <v>79</v>
      </c>
      <c r="AD290" s="30" t="s">
        <v>466</v>
      </c>
      <c r="AE290" s="30" t="s">
        <v>48</v>
      </c>
      <c r="AF290" s="30" t="s">
        <v>70</v>
      </c>
      <c r="AG290" s="30" t="s">
        <v>45</v>
      </c>
      <c r="AH290" s="30" t="s">
        <v>314</v>
      </c>
      <c r="AI290" s="30"/>
      <c r="AJ290" s="30"/>
      <c r="AK290" s="29"/>
    </row>
    <row r="291" spans="1:37" s="39" customFormat="1">
      <c r="A291" s="29" t="s">
        <v>723</v>
      </c>
      <c r="B291" s="29" t="str">
        <f t="shared" si="45"/>
        <v>Sw 2842.0222</v>
      </c>
      <c r="C291" s="29" t="s">
        <v>35</v>
      </c>
      <c r="D291" s="29">
        <v>2</v>
      </c>
      <c r="E291" s="29">
        <v>8</v>
      </c>
      <c r="F291" s="29">
        <v>4</v>
      </c>
      <c r="G291" s="29">
        <v>2</v>
      </c>
      <c r="H291" s="29" t="s">
        <v>36</v>
      </c>
      <c r="I291" s="47" t="s">
        <v>51</v>
      </c>
      <c r="J291" s="47">
        <v>22</v>
      </c>
      <c r="K291" s="30">
        <v>1</v>
      </c>
      <c r="L291" s="32" t="s">
        <v>718</v>
      </c>
      <c r="M291" s="32" t="s">
        <v>459</v>
      </c>
      <c r="N291" s="33">
        <v>3</v>
      </c>
      <c r="O291" s="34">
        <v>44832</v>
      </c>
      <c r="P291" s="35" t="s">
        <v>719</v>
      </c>
      <c r="Q291" s="36"/>
      <c r="R291" s="29"/>
      <c r="S291" s="37"/>
      <c r="T291" s="37"/>
      <c r="U291" s="30">
        <f t="shared" si="44"/>
        <v>38</v>
      </c>
      <c r="V291" s="30">
        <f t="shared" si="44"/>
        <v>30</v>
      </c>
      <c r="W291" s="30" t="s">
        <v>41</v>
      </c>
      <c r="X291" s="30">
        <v>49</v>
      </c>
      <c r="Y291" s="30">
        <v>190</v>
      </c>
      <c r="Z291" s="30" t="s">
        <v>45</v>
      </c>
      <c r="AA291" s="30" t="s">
        <v>709</v>
      </c>
      <c r="AB291" s="30"/>
      <c r="AC291" s="30" t="s">
        <v>79</v>
      </c>
      <c r="AD291" s="30" t="s">
        <v>466</v>
      </c>
      <c r="AE291" s="30" t="s">
        <v>48</v>
      </c>
      <c r="AF291" s="30" t="s">
        <v>70</v>
      </c>
      <c r="AG291" s="30" t="s">
        <v>45</v>
      </c>
      <c r="AH291" s="30" t="s">
        <v>314</v>
      </c>
      <c r="AI291" s="30"/>
      <c r="AJ291" s="30"/>
      <c r="AK291" s="29"/>
    </row>
    <row r="292" spans="1:37" s="39" customFormat="1">
      <c r="A292" s="29" t="s">
        <v>724</v>
      </c>
      <c r="B292" s="29" t="str">
        <f t="shared" si="45"/>
        <v>Sw 2842.0223</v>
      </c>
      <c r="C292" s="29" t="s">
        <v>35</v>
      </c>
      <c r="D292" s="29">
        <v>2</v>
      </c>
      <c r="E292" s="29">
        <v>8</v>
      </c>
      <c r="F292" s="29">
        <v>4</v>
      </c>
      <c r="G292" s="29">
        <v>2</v>
      </c>
      <c r="H292" s="29" t="s">
        <v>36</v>
      </c>
      <c r="I292" s="47" t="s">
        <v>51</v>
      </c>
      <c r="J292" s="47">
        <v>23</v>
      </c>
      <c r="K292" s="30">
        <v>1</v>
      </c>
      <c r="L292" s="32" t="s">
        <v>721</v>
      </c>
      <c r="M292" s="32" t="s">
        <v>459</v>
      </c>
      <c r="N292" s="33">
        <v>3</v>
      </c>
      <c r="O292" s="34">
        <v>44832</v>
      </c>
      <c r="P292" s="35" t="s">
        <v>725</v>
      </c>
      <c r="Q292" s="36"/>
      <c r="R292" s="29"/>
      <c r="S292" s="37"/>
      <c r="T292" s="37"/>
      <c r="U292" s="30">
        <f t="shared" si="44"/>
        <v>36</v>
      </c>
      <c r="V292" s="30">
        <f t="shared" si="44"/>
        <v>30</v>
      </c>
      <c r="W292" s="30" t="s">
        <v>41</v>
      </c>
      <c r="X292" s="30">
        <v>49</v>
      </c>
      <c r="Y292" s="30">
        <v>300</v>
      </c>
      <c r="Z292" s="30" t="s">
        <v>45</v>
      </c>
      <c r="AA292" s="30" t="s">
        <v>709</v>
      </c>
      <c r="AB292" s="30"/>
      <c r="AC292" s="30" t="s">
        <v>79</v>
      </c>
      <c r="AD292" s="30" t="s">
        <v>466</v>
      </c>
      <c r="AE292" s="30" t="s">
        <v>48</v>
      </c>
      <c r="AF292" s="30" t="s">
        <v>70</v>
      </c>
      <c r="AG292" s="30" t="s">
        <v>45</v>
      </c>
      <c r="AH292" s="30" t="s">
        <v>314</v>
      </c>
      <c r="AI292" s="30"/>
      <c r="AJ292" s="30"/>
      <c r="AK292" s="29"/>
    </row>
    <row r="293" spans="1:37" s="39" customFormat="1" ht="15" customHeight="1">
      <c r="A293" s="29" t="s">
        <v>726</v>
      </c>
      <c r="B293" s="29" t="str">
        <f t="shared" si="45"/>
        <v>Sw 2852.0201</v>
      </c>
      <c r="C293" s="29" t="s">
        <v>35</v>
      </c>
      <c r="D293" s="29">
        <v>2</v>
      </c>
      <c r="E293" s="29">
        <v>8</v>
      </c>
      <c r="F293" s="29">
        <v>5</v>
      </c>
      <c r="G293" s="29">
        <v>2</v>
      </c>
      <c r="H293" s="29" t="s">
        <v>36</v>
      </c>
      <c r="I293" s="47" t="s">
        <v>51</v>
      </c>
      <c r="J293" s="47" t="s">
        <v>38</v>
      </c>
      <c r="K293" s="30">
        <v>1</v>
      </c>
      <c r="L293" s="32" t="s">
        <v>727</v>
      </c>
      <c r="M293" s="32" t="s">
        <v>449</v>
      </c>
      <c r="N293" s="33">
        <v>3</v>
      </c>
      <c r="O293" s="34">
        <v>43902</v>
      </c>
      <c r="P293" s="35"/>
      <c r="Q293" s="36"/>
      <c r="R293" s="29"/>
      <c r="S293" s="37"/>
      <c r="T293" s="37" t="s">
        <v>174</v>
      </c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29"/>
    </row>
    <row r="294" spans="1:37" s="39" customFormat="1">
      <c r="A294" s="29" t="s">
        <v>728</v>
      </c>
      <c r="B294" s="29" t="str">
        <f t="shared" si="45"/>
        <v>Sw 3101.0001</v>
      </c>
      <c r="C294" s="29" t="s">
        <v>35</v>
      </c>
      <c r="D294" s="29">
        <v>3</v>
      </c>
      <c r="E294" s="29">
        <v>1</v>
      </c>
      <c r="F294" s="29">
        <v>0</v>
      </c>
      <c r="G294" s="29">
        <v>1</v>
      </c>
      <c r="H294" s="29" t="s">
        <v>36</v>
      </c>
      <c r="I294" s="47" t="s">
        <v>37</v>
      </c>
      <c r="J294" s="47" t="s">
        <v>38</v>
      </c>
      <c r="K294" s="30">
        <v>1</v>
      </c>
      <c r="L294" s="32" t="str">
        <f>CONCATENATE(W294," ",X294,"-",Y294, ", mech. ortsbedient")</f>
        <v>EW 49/54-190/300, mech. ortsbedient</v>
      </c>
      <c r="M294" s="32" t="s">
        <v>729</v>
      </c>
      <c r="N294" s="33">
        <v>4</v>
      </c>
      <c r="O294" s="34">
        <v>44741</v>
      </c>
      <c r="P294" s="35" t="str">
        <f>CONCATENATE("S ",R294)</f>
        <v xml:space="preserve">S 633.05 </v>
      </c>
      <c r="Q294" s="36">
        <v>1</v>
      </c>
      <c r="R294" s="29" t="s">
        <v>730</v>
      </c>
      <c r="S294" s="37"/>
      <c r="T294" s="37"/>
      <c r="U294" s="30">
        <f t="shared" ref="U294:V317" si="46">LEN(L294)</f>
        <v>35</v>
      </c>
      <c r="V294" s="30">
        <f t="shared" si="46"/>
        <v>17</v>
      </c>
      <c r="W294" s="30" t="s">
        <v>41</v>
      </c>
      <c r="X294" s="30" t="s">
        <v>42</v>
      </c>
      <c r="Y294" s="30" t="s">
        <v>43</v>
      </c>
      <c r="Z294" s="30"/>
      <c r="AA294" s="30" t="s">
        <v>731</v>
      </c>
      <c r="AB294" s="30" t="s">
        <v>45</v>
      </c>
      <c r="AC294" s="30" t="s">
        <v>46</v>
      </c>
      <c r="AD294" s="30" t="s">
        <v>47</v>
      </c>
      <c r="AE294" s="30" t="s">
        <v>48</v>
      </c>
      <c r="AF294" s="30" t="s">
        <v>45</v>
      </c>
      <c r="AG294" s="30" t="s">
        <v>45</v>
      </c>
      <c r="AH294" s="30" t="s">
        <v>45</v>
      </c>
      <c r="AI294" s="30" t="s">
        <v>45</v>
      </c>
      <c r="AJ294" s="30" t="s">
        <v>45</v>
      </c>
      <c r="AK294" s="29"/>
    </row>
    <row r="295" spans="1:37" s="39" customFormat="1">
      <c r="A295" s="29" t="s">
        <v>732</v>
      </c>
      <c r="B295" s="29" t="str">
        <f t="shared" si="45"/>
        <v>Sw 3101.0002</v>
      </c>
      <c r="C295" s="29" t="s">
        <v>35</v>
      </c>
      <c r="D295" s="29">
        <v>3</v>
      </c>
      <c r="E295" s="29">
        <v>1</v>
      </c>
      <c r="F295" s="29">
        <v>0</v>
      </c>
      <c r="G295" s="29">
        <v>1</v>
      </c>
      <c r="H295" s="29" t="s">
        <v>36</v>
      </c>
      <c r="I295" s="47" t="s">
        <v>37</v>
      </c>
      <c r="J295" s="47" t="s">
        <v>51</v>
      </c>
      <c r="K295" s="30">
        <v>1</v>
      </c>
      <c r="L295" s="32" t="str">
        <f>CONCATENATE(W295," ",X295,"-",Y295, ", mech. ortsbedient")</f>
        <v>EW 49/54-190/300, mech. ortsbedient</v>
      </c>
      <c r="M295" s="32" t="s">
        <v>733</v>
      </c>
      <c r="N295" s="33">
        <v>3</v>
      </c>
      <c r="O295" s="34">
        <v>43320</v>
      </c>
      <c r="P295" s="35" t="str">
        <f>CONCATENATE("S ",R295)</f>
        <v xml:space="preserve">S 633.05 </v>
      </c>
      <c r="Q295" s="36">
        <v>1</v>
      </c>
      <c r="R295" s="29" t="s">
        <v>730</v>
      </c>
      <c r="S295" s="37" t="s">
        <v>734</v>
      </c>
      <c r="T295" s="37"/>
      <c r="U295" s="30">
        <f t="shared" si="46"/>
        <v>35</v>
      </c>
      <c r="V295" s="30">
        <f t="shared" si="46"/>
        <v>36</v>
      </c>
      <c r="W295" s="30" t="s">
        <v>41</v>
      </c>
      <c r="X295" s="30" t="s">
        <v>42</v>
      </c>
      <c r="Y295" s="30" t="s">
        <v>43</v>
      </c>
      <c r="Z295" s="30"/>
      <c r="AA295" s="30" t="s">
        <v>731</v>
      </c>
      <c r="AB295" s="30" t="s">
        <v>45</v>
      </c>
      <c r="AC295" s="30" t="s">
        <v>46</v>
      </c>
      <c r="AD295" s="30" t="s">
        <v>47</v>
      </c>
      <c r="AE295" s="30" t="s">
        <v>48</v>
      </c>
      <c r="AF295" s="30" t="s">
        <v>45</v>
      </c>
      <c r="AG295" s="30" t="s">
        <v>45</v>
      </c>
      <c r="AH295" s="30" t="s">
        <v>45</v>
      </c>
      <c r="AI295" s="30" t="s">
        <v>45</v>
      </c>
      <c r="AJ295" s="30" t="s">
        <v>45</v>
      </c>
      <c r="AK295" s="29"/>
    </row>
    <row r="296" spans="1:37" s="39" customFormat="1">
      <c r="A296" s="29" t="s">
        <v>735</v>
      </c>
      <c r="B296" s="29" t="str">
        <f t="shared" si="45"/>
        <v>Sw 3141.0081</v>
      </c>
      <c r="C296" s="29" t="s">
        <v>35</v>
      </c>
      <c r="D296" s="29">
        <v>3</v>
      </c>
      <c r="E296" s="29">
        <v>1</v>
      </c>
      <c r="F296" s="29">
        <v>4</v>
      </c>
      <c r="G296" s="29">
        <v>1</v>
      </c>
      <c r="H296" s="29" t="s">
        <v>36</v>
      </c>
      <c r="I296" s="47" t="s">
        <v>37</v>
      </c>
      <c r="J296" s="47">
        <v>81</v>
      </c>
      <c r="K296" s="30">
        <v>1</v>
      </c>
      <c r="L296" s="32" t="str">
        <f>CONCATENATE(W296," ",X296,"-",Y296, ", mech. ortsbedient")</f>
        <v>EW 49-190/300, mech. ortsbedient</v>
      </c>
      <c r="M296" s="32" t="s">
        <v>736</v>
      </c>
      <c r="N296" s="33">
        <v>1</v>
      </c>
      <c r="O296" s="34">
        <v>43704</v>
      </c>
      <c r="P296" s="35" t="str">
        <f>CONCATENATE("S ",R296)</f>
        <v xml:space="preserve">S 633.05 </v>
      </c>
      <c r="Q296" s="36">
        <v>1</v>
      </c>
      <c r="R296" s="29" t="s">
        <v>730</v>
      </c>
      <c r="S296" s="37"/>
      <c r="T296" s="37"/>
      <c r="U296" s="30">
        <f t="shared" si="46"/>
        <v>32</v>
      </c>
      <c r="V296" s="30">
        <f t="shared" si="46"/>
        <v>36</v>
      </c>
      <c r="W296" s="30" t="s">
        <v>41</v>
      </c>
      <c r="X296" s="30">
        <v>49</v>
      </c>
      <c r="Y296" s="30" t="s">
        <v>43</v>
      </c>
      <c r="Z296" s="30"/>
      <c r="AA296" s="30" t="s">
        <v>731</v>
      </c>
      <c r="AB296" s="30" t="s">
        <v>45</v>
      </c>
      <c r="AC296" s="30" t="s">
        <v>46</v>
      </c>
      <c r="AD296" s="30" t="s">
        <v>47</v>
      </c>
      <c r="AE296" s="30" t="s">
        <v>48</v>
      </c>
      <c r="AF296" s="30" t="s">
        <v>45</v>
      </c>
      <c r="AG296" s="30" t="s">
        <v>45</v>
      </c>
      <c r="AH296" s="30" t="s">
        <v>45</v>
      </c>
      <c r="AI296" s="30" t="s">
        <v>45</v>
      </c>
      <c r="AJ296" s="30" t="s">
        <v>45</v>
      </c>
      <c r="AK296" s="29"/>
    </row>
    <row r="297" spans="1:37" s="39" customFormat="1">
      <c r="A297" s="29" t="s">
        <v>737</v>
      </c>
      <c r="B297" s="38" t="str">
        <f t="shared" si="45"/>
        <v>Sw 3141.0181</v>
      </c>
      <c r="C297" s="38" t="s">
        <v>35</v>
      </c>
      <c r="D297" s="38">
        <v>3</v>
      </c>
      <c r="E297" s="38">
        <v>1</v>
      </c>
      <c r="F297" s="38">
        <v>4</v>
      </c>
      <c r="G297" s="38">
        <v>1</v>
      </c>
      <c r="H297" s="44" t="s">
        <v>36</v>
      </c>
      <c r="I297" s="45" t="s">
        <v>38</v>
      </c>
      <c r="J297" s="45">
        <v>81</v>
      </c>
      <c r="K297" s="44"/>
      <c r="L297" s="32" t="str">
        <f>CONCATENATE(W297," ",X297,"-",Y297, ", mech. ortsbed., Sonderkonstr.")</f>
        <v>EW 49-190, mech. ortsbed., Sonderkonstr.</v>
      </c>
      <c r="M297" s="32" t="s">
        <v>738</v>
      </c>
      <c r="N297" s="33">
        <v>1</v>
      </c>
      <c r="O297" s="34">
        <v>44364</v>
      </c>
      <c r="P297" s="35"/>
      <c r="Q297" s="36"/>
      <c r="R297" s="29"/>
      <c r="S297" s="37"/>
      <c r="T297" s="37"/>
      <c r="U297" s="30">
        <f t="shared" si="46"/>
        <v>40</v>
      </c>
      <c r="V297" s="30">
        <f t="shared" si="46"/>
        <v>17</v>
      </c>
      <c r="W297" s="30" t="s">
        <v>41</v>
      </c>
      <c r="X297" s="30">
        <v>49</v>
      </c>
      <c r="Y297" s="30">
        <v>190</v>
      </c>
      <c r="Z297" s="30"/>
      <c r="AA297" s="30" t="s">
        <v>731</v>
      </c>
      <c r="AB297" s="30"/>
      <c r="AC297" s="30"/>
      <c r="AD297" s="30"/>
      <c r="AE297" s="30"/>
      <c r="AF297" s="30"/>
      <c r="AG297" s="30"/>
      <c r="AH297" s="30"/>
      <c r="AI297" s="30"/>
      <c r="AJ297" s="30"/>
      <c r="AK297" s="29"/>
    </row>
    <row r="298" spans="1:37" s="29" customFormat="1">
      <c r="A298" s="29" t="s">
        <v>739</v>
      </c>
      <c r="B298" s="68" t="str">
        <f t="shared" si="45"/>
        <v>Sw 3141.0181</v>
      </c>
      <c r="C298" s="68" t="s">
        <v>35</v>
      </c>
      <c r="D298" s="68">
        <v>3</v>
      </c>
      <c r="E298" s="68">
        <v>1</v>
      </c>
      <c r="F298" s="68">
        <v>4</v>
      </c>
      <c r="G298" s="68">
        <v>1</v>
      </c>
      <c r="H298" s="69" t="s">
        <v>36</v>
      </c>
      <c r="I298" s="70" t="s">
        <v>38</v>
      </c>
      <c r="J298" s="70">
        <v>81</v>
      </c>
      <c r="K298" s="69"/>
      <c r="L298" s="32" t="str">
        <f>CONCATENATE(W298," ",X298,"-",Y298, ", mech. ortsbed., Sonderkonstr.")</f>
        <v>EW 49-190, mech. ortsbed., Sonderkonstr.</v>
      </c>
      <c r="M298" s="32" t="s">
        <v>740</v>
      </c>
      <c r="N298" s="33">
        <v>1</v>
      </c>
      <c r="O298" s="34">
        <v>44740</v>
      </c>
      <c r="P298" s="35"/>
      <c r="Q298" s="36"/>
      <c r="S298" s="37"/>
      <c r="T298" s="37"/>
      <c r="U298" s="30">
        <f t="shared" si="46"/>
        <v>40</v>
      </c>
      <c r="V298" s="30">
        <f t="shared" si="46"/>
        <v>15</v>
      </c>
      <c r="W298" s="30" t="s">
        <v>41</v>
      </c>
      <c r="X298" s="30">
        <v>49</v>
      </c>
      <c r="Y298" s="30">
        <v>190</v>
      </c>
      <c r="Z298" s="30"/>
      <c r="AA298" s="30" t="s">
        <v>731</v>
      </c>
      <c r="AB298" s="30"/>
      <c r="AC298" s="30"/>
      <c r="AD298" s="30"/>
      <c r="AE298" s="30"/>
      <c r="AF298" s="30"/>
      <c r="AG298" s="30"/>
      <c r="AH298" s="30"/>
      <c r="AI298" s="30"/>
      <c r="AJ298" s="30"/>
    </row>
    <row r="299" spans="1:37" s="46" customFormat="1">
      <c r="A299" s="29" t="s">
        <v>741</v>
      </c>
      <c r="B299" s="38" t="str">
        <f t="shared" si="45"/>
        <v>Sw 3141.0501</v>
      </c>
      <c r="C299" s="38" t="s">
        <v>35</v>
      </c>
      <c r="D299" s="38">
        <v>3</v>
      </c>
      <c r="E299" s="38">
        <v>1</v>
      </c>
      <c r="F299" s="38">
        <v>4</v>
      </c>
      <c r="G299" s="38">
        <v>1</v>
      </c>
      <c r="H299" s="44" t="s">
        <v>36</v>
      </c>
      <c r="I299" s="45" t="s">
        <v>64</v>
      </c>
      <c r="J299" s="45" t="s">
        <v>38</v>
      </c>
      <c r="K299" s="44"/>
      <c r="L299" s="32" t="str">
        <f>CONCATENATE(W299," ",X299,"-",Y299, ", mech. ortsbedient")</f>
        <v>EW 49-500, mech. ortsbedient</v>
      </c>
      <c r="M299" s="32" t="s">
        <v>729</v>
      </c>
      <c r="N299" s="33">
        <v>4</v>
      </c>
      <c r="O299" s="34">
        <v>45034</v>
      </c>
      <c r="P299" s="35"/>
      <c r="Q299" s="36"/>
      <c r="R299" s="29"/>
      <c r="S299" s="37"/>
      <c r="T299" s="37"/>
      <c r="U299" s="30">
        <f t="shared" si="46"/>
        <v>28</v>
      </c>
      <c r="V299" s="30">
        <f t="shared" si="46"/>
        <v>17</v>
      </c>
      <c r="W299" s="30" t="s">
        <v>41</v>
      </c>
      <c r="X299" s="30">
        <v>49</v>
      </c>
      <c r="Y299" s="30">
        <v>500</v>
      </c>
      <c r="Z299" s="30"/>
      <c r="AA299" s="30" t="s">
        <v>731</v>
      </c>
      <c r="AB299" s="30" t="s">
        <v>45</v>
      </c>
      <c r="AC299" s="30" t="s">
        <v>46</v>
      </c>
      <c r="AD299" s="30" t="s">
        <v>47</v>
      </c>
      <c r="AE299" s="30" t="s">
        <v>48</v>
      </c>
      <c r="AF299" s="30" t="s">
        <v>45</v>
      </c>
      <c r="AG299" s="30" t="s">
        <v>45</v>
      </c>
      <c r="AH299" s="30" t="s">
        <v>45</v>
      </c>
      <c r="AI299" s="30" t="s">
        <v>45</v>
      </c>
      <c r="AJ299" s="30" t="s">
        <v>45</v>
      </c>
      <c r="AK299" s="29"/>
    </row>
    <row r="300" spans="1:37" s="46" customFormat="1">
      <c r="A300" s="29" t="s">
        <v>742</v>
      </c>
      <c r="B300" s="38" t="str">
        <f t="shared" si="45"/>
        <v>Sw 3141.0511</v>
      </c>
      <c r="C300" s="38" t="s">
        <v>35</v>
      </c>
      <c r="D300" s="38">
        <v>3</v>
      </c>
      <c r="E300" s="38">
        <v>1</v>
      </c>
      <c r="F300" s="38">
        <v>4</v>
      </c>
      <c r="G300" s="38">
        <v>1</v>
      </c>
      <c r="H300" s="44" t="s">
        <v>36</v>
      </c>
      <c r="I300" s="45" t="s">
        <v>64</v>
      </c>
      <c r="J300" s="45">
        <v>11</v>
      </c>
      <c r="K300" s="44"/>
      <c r="L300" s="32" t="str">
        <f>CONCATENATE(W300," ",X300,"-",Y300, ", mech. ortsbedient")</f>
        <v>EW 49-500, mech. ortsbedient</v>
      </c>
      <c r="M300" s="32" t="s">
        <v>743</v>
      </c>
      <c r="N300" s="33">
        <v>4</v>
      </c>
      <c r="O300" s="34">
        <v>45034</v>
      </c>
      <c r="P300" s="35"/>
      <c r="Q300" s="36"/>
      <c r="R300" s="29"/>
      <c r="S300" s="37"/>
      <c r="T300" s="37"/>
      <c r="U300" s="30">
        <f t="shared" si="46"/>
        <v>28</v>
      </c>
      <c r="V300" s="30">
        <f t="shared" si="46"/>
        <v>39</v>
      </c>
      <c r="W300" s="30" t="s">
        <v>41</v>
      </c>
      <c r="X300" s="30">
        <v>49</v>
      </c>
      <c r="Y300" s="30">
        <v>500</v>
      </c>
      <c r="Z300" s="30"/>
      <c r="AA300" s="30" t="s">
        <v>731</v>
      </c>
      <c r="AB300" s="30" t="s">
        <v>45</v>
      </c>
      <c r="AC300" s="30" t="s">
        <v>46</v>
      </c>
      <c r="AD300" s="30" t="s">
        <v>47</v>
      </c>
      <c r="AE300" s="30" t="s">
        <v>48</v>
      </c>
      <c r="AF300" s="30" t="s">
        <v>45</v>
      </c>
      <c r="AG300" s="30" t="s">
        <v>45</v>
      </c>
      <c r="AH300" s="30" t="s">
        <v>45</v>
      </c>
      <c r="AI300" s="30" t="s">
        <v>45</v>
      </c>
      <c r="AJ300" s="30" t="s">
        <v>45</v>
      </c>
      <c r="AK300" s="29"/>
    </row>
    <row r="301" spans="1:37" s="39" customFormat="1">
      <c r="A301" s="29" t="s">
        <v>744</v>
      </c>
      <c r="B301" s="38" t="str">
        <f t="shared" si="45"/>
        <v>Sw 3151.0151</v>
      </c>
      <c r="C301" s="38" t="s">
        <v>35</v>
      </c>
      <c r="D301" s="38">
        <v>3</v>
      </c>
      <c r="E301" s="38">
        <v>1</v>
      </c>
      <c r="F301" s="38">
        <v>5</v>
      </c>
      <c r="G301" s="38">
        <v>1</v>
      </c>
      <c r="H301" s="44" t="s">
        <v>36</v>
      </c>
      <c r="I301" s="45" t="s">
        <v>38</v>
      </c>
      <c r="J301" s="45" t="s">
        <v>622</v>
      </c>
      <c r="K301" s="44">
        <v>1</v>
      </c>
      <c r="L301" s="32" t="str">
        <f>CONCATENATE(W301," ",X301,"-",Y301, ", mech. ortsb., S-Bahn Bln/Hmb")</f>
        <v>EW 54-190, mech. ortsb., S-Bahn Bln/Hmb</v>
      </c>
      <c r="M301" s="32" t="s">
        <v>729</v>
      </c>
      <c r="N301" s="33">
        <v>1</v>
      </c>
      <c r="O301" s="34">
        <v>44747</v>
      </c>
      <c r="P301" s="35" t="s">
        <v>745</v>
      </c>
      <c r="Q301" s="36">
        <v>5</v>
      </c>
      <c r="R301" s="29"/>
      <c r="S301" s="37"/>
      <c r="T301" s="37"/>
      <c r="U301" s="30">
        <f t="shared" si="46"/>
        <v>39</v>
      </c>
      <c r="V301" s="30">
        <f t="shared" si="46"/>
        <v>17</v>
      </c>
      <c r="W301" s="30" t="s">
        <v>41</v>
      </c>
      <c r="X301" s="30">
        <v>54</v>
      </c>
      <c r="Y301" s="30">
        <v>190</v>
      </c>
      <c r="Z301" s="30"/>
      <c r="AA301" s="30" t="s">
        <v>731</v>
      </c>
      <c r="AB301" s="30" t="s">
        <v>45</v>
      </c>
      <c r="AC301" s="30" t="s">
        <v>46</v>
      </c>
      <c r="AD301" s="30" t="s">
        <v>47</v>
      </c>
      <c r="AE301" s="30" t="s">
        <v>48</v>
      </c>
      <c r="AF301" s="30" t="s">
        <v>45</v>
      </c>
      <c r="AG301" s="30" t="s">
        <v>45</v>
      </c>
      <c r="AH301" s="30" t="s">
        <v>45</v>
      </c>
      <c r="AI301" s="30" t="s">
        <v>45</v>
      </c>
      <c r="AJ301" s="30" t="s">
        <v>45</v>
      </c>
      <c r="AK301" s="29"/>
    </row>
    <row r="302" spans="1:37" s="39" customFormat="1">
      <c r="A302" s="29" t="s">
        <v>746</v>
      </c>
      <c r="B302" s="29" t="str">
        <f t="shared" si="45"/>
        <v>Sw 3151.0162</v>
      </c>
      <c r="C302" s="29" t="s">
        <v>35</v>
      </c>
      <c r="D302" s="29">
        <v>3</v>
      </c>
      <c r="E302" s="29">
        <v>1</v>
      </c>
      <c r="F302" s="29">
        <v>5</v>
      </c>
      <c r="G302" s="29">
        <v>1</v>
      </c>
      <c r="H302" s="30" t="s">
        <v>36</v>
      </c>
      <c r="I302" s="31" t="s">
        <v>38</v>
      </c>
      <c r="J302" s="31" t="s">
        <v>627</v>
      </c>
      <c r="K302" s="30">
        <v>1</v>
      </c>
      <c r="L302" s="32" t="str">
        <f>CONCATENATE(W302," ",X302,"-",Y302, ", mech. ortsbed., Sonderkonstr.")</f>
        <v>EW 54-190, mech. ortsbed., Sonderkonstr.</v>
      </c>
      <c r="M302" s="32" t="s">
        <v>747</v>
      </c>
      <c r="N302" s="33">
        <v>1</v>
      </c>
      <c r="O302" s="34">
        <v>43307</v>
      </c>
      <c r="P302" s="35" t="s">
        <v>45</v>
      </c>
      <c r="Q302" s="36"/>
      <c r="R302" s="29"/>
      <c r="S302" s="37"/>
      <c r="T302" s="37"/>
      <c r="U302" s="30">
        <f t="shared" si="46"/>
        <v>40</v>
      </c>
      <c r="V302" s="30">
        <f t="shared" si="46"/>
        <v>15</v>
      </c>
      <c r="W302" s="30" t="s">
        <v>41</v>
      </c>
      <c r="X302" s="30">
        <v>54</v>
      </c>
      <c r="Y302" s="30">
        <v>190</v>
      </c>
      <c r="Z302" s="30"/>
      <c r="AA302" s="30" t="s">
        <v>731</v>
      </c>
      <c r="AB302" s="30" t="s">
        <v>45</v>
      </c>
      <c r="AC302" s="30" t="s">
        <v>46</v>
      </c>
      <c r="AD302" s="30" t="s">
        <v>47</v>
      </c>
      <c r="AE302" s="30" t="s">
        <v>48</v>
      </c>
      <c r="AF302" s="30" t="s">
        <v>45</v>
      </c>
      <c r="AG302" s="30" t="s">
        <v>45</v>
      </c>
      <c r="AH302" s="30" t="s">
        <v>45</v>
      </c>
      <c r="AI302" s="30" t="s">
        <v>45</v>
      </c>
      <c r="AJ302" s="30" t="s">
        <v>45</v>
      </c>
      <c r="AK302" s="29"/>
    </row>
    <row r="303" spans="1:37" s="39" customFormat="1">
      <c r="A303" s="29" t="s">
        <v>748</v>
      </c>
      <c r="B303" s="29" t="str">
        <f t="shared" si="45"/>
        <v>Sw 3151.0163</v>
      </c>
      <c r="C303" s="29" t="s">
        <v>35</v>
      </c>
      <c r="D303" s="29">
        <v>3</v>
      </c>
      <c r="E303" s="29">
        <v>1</v>
      </c>
      <c r="F303" s="29">
        <v>5</v>
      </c>
      <c r="G303" s="29">
        <v>1</v>
      </c>
      <c r="H303" s="30" t="s">
        <v>36</v>
      </c>
      <c r="I303" s="31" t="s">
        <v>38</v>
      </c>
      <c r="J303" s="31" t="s">
        <v>629</v>
      </c>
      <c r="K303" s="30">
        <v>1</v>
      </c>
      <c r="L303" s="32" t="str">
        <f>CONCATENATE(W303," ",X303,"-",Y303, ", mech. ortsbed., Sonderkonstr.")</f>
        <v>EW 54-190, mech. ortsbed., Sonderkonstr.</v>
      </c>
      <c r="M303" s="32" t="s">
        <v>749</v>
      </c>
      <c r="N303" s="33">
        <v>1</v>
      </c>
      <c r="O303" s="34">
        <v>43307</v>
      </c>
      <c r="P303" s="35" t="s">
        <v>45</v>
      </c>
      <c r="Q303" s="36"/>
      <c r="R303" s="29"/>
      <c r="S303" s="37"/>
      <c r="T303" s="37"/>
      <c r="U303" s="30">
        <f t="shared" si="46"/>
        <v>40</v>
      </c>
      <c r="V303" s="30">
        <f t="shared" si="46"/>
        <v>16</v>
      </c>
      <c r="W303" s="30" t="s">
        <v>41</v>
      </c>
      <c r="X303" s="30">
        <v>54</v>
      </c>
      <c r="Y303" s="30">
        <v>190</v>
      </c>
      <c r="Z303" s="30"/>
      <c r="AA303" s="30" t="s">
        <v>731</v>
      </c>
      <c r="AB303" s="30" t="s">
        <v>45</v>
      </c>
      <c r="AC303" s="30" t="s">
        <v>46</v>
      </c>
      <c r="AD303" s="30" t="s">
        <v>47</v>
      </c>
      <c r="AE303" s="30" t="s">
        <v>48</v>
      </c>
      <c r="AF303" s="30" t="s">
        <v>45</v>
      </c>
      <c r="AG303" s="30" t="s">
        <v>45</v>
      </c>
      <c r="AH303" s="30" t="s">
        <v>45</v>
      </c>
      <c r="AI303" s="30" t="s">
        <v>45</v>
      </c>
      <c r="AJ303" s="30" t="s">
        <v>45</v>
      </c>
      <c r="AK303" s="29"/>
    </row>
    <row r="304" spans="1:37" s="39" customFormat="1">
      <c r="A304" s="29" t="s">
        <v>750</v>
      </c>
      <c r="B304" s="29" t="str">
        <f t="shared" si="45"/>
        <v>Sw 3151.0181</v>
      </c>
      <c r="C304" s="29" t="s">
        <v>35</v>
      </c>
      <c r="D304" s="29">
        <v>3</v>
      </c>
      <c r="E304" s="29">
        <v>1</v>
      </c>
      <c r="F304" s="29">
        <v>5</v>
      </c>
      <c r="G304" s="29">
        <v>1</v>
      </c>
      <c r="H304" s="30" t="s">
        <v>36</v>
      </c>
      <c r="I304" s="31" t="s">
        <v>38</v>
      </c>
      <c r="J304" s="31">
        <v>81</v>
      </c>
      <c r="K304" s="30"/>
      <c r="L304" s="32" t="str">
        <f>CONCATENATE(W304," ",X304,"-",Y304, ", mech. ortsbed., Sonderkonstr.")</f>
        <v>EW 54-190, mech. ortsbed., Sonderkonstr.</v>
      </c>
      <c r="M304" s="32" t="s">
        <v>751</v>
      </c>
      <c r="N304" s="33">
        <v>1</v>
      </c>
      <c r="O304" s="34">
        <v>44105</v>
      </c>
      <c r="P304" s="35"/>
      <c r="Q304" s="36"/>
      <c r="R304" s="29"/>
      <c r="S304" s="37"/>
      <c r="T304" s="37"/>
      <c r="U304" s="30">
        <f t="shared" si="46"/>
        <v>40</v>
      </c>
      <c r="V304" s="30">
        <f t="shared" si="46"/>
        <v>9</v>
      </c>
      <c r="W304" s="30" t="s">
        <v>41</v>
      </c>
      <c r="X304" s="30">
        <v>54</v>
      </c>
      <c r="Y304" s="30">
        <v>190</v>
      </c>
      <c r="Z304" s="30"/>
      <c r="AA304" s="30" t="s">
        <v>731</v>
      </c>
      <c r="AB304" s="30"/>
      <c r="AC304" s="30"/>
      <c r="AD304" s="30"/>
      <c r="AE304" s="30"/>
      <c r="AF304" s="30"/>
      <c r="AG304" s="30"/>
      <c r="AH304" s="30"/>
      <c r="AI304" s="30"/>
      <c r="AJ304" s="30"/>
      <c r="AK304" s="29"/>
    </row>
    <row r="305" spans="1:37" s="39" customFormat="1">
      <c r="A305" s="29" t="s">
        <v>752</v>
      </c>
      <c r="B305" s="29" t="str">
        <f t="shared" si="45"/>
        <v>Sw 3151.0182</v>
      </c>
      <c r="C305" s="29" t="s">
        <v>35</v>
      </c>
      <c r="D305" s="29">
        <v>3</v>
      </c>
      <c r="E305" s="29">
        <v>1</v>
      </c>
      <c r="F305" s="29">
        <v>5</v>
      </c>
      <c r="G305" s="29">
        <v>1</v>
      </c>
      <c r="H305" s="30" t="s">
        <v>36</v>
      </c>
      <c r="I305" s="31" t="s">
        <v>38</v>
      </c>
      <c r="J305" s="31">
        <v>82</v>
      </c>
      <c r="K305" s="30"/>
      <c r="L305" s="32" t="str">
        <f>CONCATENATE(W305," ",X305,"-",Y305, ", mech. ortsbed., Sonderkonstr.")</f>
        <v>EW 54-190, mech. ortsbed., Sonderkonstr.</v>
      </c>
      <c r="M305" s="32" t="s">
        <v>753</v>
      </c>
      <c r="N305" s="33">
        <v>1</v>
      </c>
      <c r="O305" s="34">
        <v>44203</v>
      </c>
      <c r="P305" s="35"/>
      <c r="Q305" s="36"/>
      <c r="R305" s="29"/>
      <c r="S305" s="37"/>
      <c r="T305" s="37"/>
      <c r="U305" s="30">
        <f t="shared" si="46"/>
        <v>40</v>
      </c>
      <c r="V305" s="30">
        <f t="shared" si="46"/>
        <v>22</v>
      </c>
      <c r="W305" s="30" t="s">
        <v>41</v>
      </c>
      <c r="X305" s="30">
        <v>54</v>
      </c>
      <c r="Y305" s="30">
        <v>190</v>
      </c>
      <c r="Z305" s="30"/>
      <c r="AA305" s="30" t="s">
        <v>731</v>
      </c>
      <c r="AB305" s="30"/>
      <c r="AC305" s="30"/>
      <c r="AD305" s="30"/>
      <c r="AE305" s="30"/>
      <c r="AF305" s="30"/>
      <c r="AG305" s="30"/>
      <c r="AH305" s="30"/>
      <c r="AI305" s="30"/>
      <c r="AJ305" s="30"/>
      <c r="AK305" s="29"/>
    </row>
    <row r="306" spans="1:37" s="46" customFormat="1">
      <c r="A306" s="29" t="s">
        <v>754</v>
      </c>
      <c r="B306" s="38" t="str">
        <f t="shared" si="45"/>
        <v>Sw 3141.0501</v>
      </c>
      <c r="C306" s="38" t="s">
        <v>35</v>
      </c>
      <c r="D306" s="38">
        <v>3</v>
      </c>
      <c r="E306" s="38">
        <v>1</v>
      </c>
      <c r="F306" s="38">
        <v>4</v>
      </c>
      <c r="G306" s="38">
        <v>1</v>
      </c>
      <c r="H306" s="44" t="s">
        <v>36</v>
      </c>
      <c r="I306" s="45" t="s">
        <v>64</v>
      </c>
      <c r="J306" s="45" t="s">
        <v>38</v>
      </c>
      <c r="K306" s="44"/>
      <c r="L306" s="32" t="str">
        <f>CONCATENATE(W306," ",X306,"-",Y306, ", mech. ortsbedient 2x RH")</f>
        <v>EW 54-500, mech. ortsbedient 2x RH</v>
      </c>
      <c r="M306" s="32" t="s">
        <v>755</v>
      </c>
      <c r="N306" s="33">
        <v>2</v>
      </c>
      <c r="O306" s="34">
        <v>45621</v>
      </c>
      <c r="P306" s="35"/>
      <c r="Q306" s="36"/>
      <c r="R306" s="29"/>
      <c r="S306" s="37"/>
      <c r="T306" s="37"/>
      <c r="U306" s="30">
        <f t="shared" si="46"/>
        <v>34</v>
      </c>
      <c r="V306" s="30">
        <f t="shared" si="46"/>
        <v>38</v>
      </c>
      <c r="W306" s="30" t="s">
        <v>41</v>
      </c>
      <c r="X306" s="30">
        <v>54</v>
      </c>
      <c r="Y306" s="30">
        <v>500</v>
      </c>
      <c r="Z306" s="30"/>
      <c r="AA306" s="30" t="s">
        <v>731</v>
      </c>
      <c r="AB306" s="30" t="s">
        <v>45</v>
      </c>
      <c r="AC306" s="30" t="s">
        <v>46</v>
      </c>
      <c r="AD306" s="30" t="s">
        <v>47</v>
      </c>
      <c r="AE306" s="30" t="s">
        <v>48</v>
      </c>
      <c r="AF306" s="30" t="s">
        <v>45</v>
      </c>
      <c r="AG306" s="30" t="s">
        <v>45</v>
      </c>
      <c r="AH306" s="30" t="s">
        <v>45</v>
      </c>
      <c r="AI306" s="30" t="s">
        <v>45</v>
      </c>
      <c r="AJ306" s="30" t="s">
        <v>45</v>
      </c>
      <c r="AK306" s="29"/>
    </row>
    <row r="307" spans="1:37" s="46" customFormat="1">
      <c r="A307" s="29" t="s">
        <v>756</v>
      </c>
      <c r="B307" s="38" t="str">
        <f t="shared" si="45"/>
        <v>Sw 3141.0501</v>
      </c>
      <c r="C307" s="38" t="s">
        <v>35</v>
      </c>
      <c r="D307" s="38">
        <v>3</v>
      </c>
      <c r="E307" s="38">
        <v>1</v>
      </c>
      <c r="F307" s="38">
        <v>4</v>
      </c>
      <c r="G307" s="38">
        <v>1</v>
      </c>
      <c r="H307" s="44" t="s">
        <v>36</v>
      </c>
      <c r="I307" s="45" t="s">
        <v>64</v>
      </c>
      <c r="J307" s="45" t="s">
        <v>38</v>
      </c>
      <c r="K307" s="44"/>
      <c r="L307" s="32" t="str">
        <f>CONCATENATE(W307," ",X307,"-",Y307, ", mech. ortsbed. mech Pr+RH")</f>
        <v>EW 54-500, mech. ortsbed. mech Pr+RH</v>
      </c>
      <c r="M307" s="32" t="s">
        <v>757</v>
      </c>
      <c r="N307" s="33">
        <v>2</v>
      </c>
      <c r="O307" s="34">
        <v>45622</v>
      </c>
      <c r="P307" s="35"/>
      <c r="Q307" s="36"/>
      <c r="R307" s="29"/>
      <c r="S307" s="37"/>
      <c r="T307" s="37"/>
      <c r="U307" s="30">
        <f t="shared" si="46"/>
        <v>36</v>
      </c>
      <c r="V307" s="30">
        <f t="shared" si="46"/>
        <v>38</v>
      </c>
      <c r="W307" s="30" t="s">
        <v>41</v>
      </c>
      <c r="X307" s="30">
        <v>54</v>
      </c>
      <c r="Y307" s="30">
        <v>500</v>
      </c>
      <c r="Z307" s="30"/>
      <c r="AA307" s="30" t="s">
        <v>731</v>
      </c>
      <c r="AB307" s="30" t="s">
        <v>45</v>
      </c>
      <c r="AC307" s="30" t="s">
        <v>46</v>
      </c>
      <c r="AD307" s="30" t="s">
        <v>47</v>
      </c>
      <c r="AE307" s="30" t="s">
        <v>48</v>
      </c>
      <c r="AF307" s="30" t="s">
        <v>45</v>
      </c>
      <c r="AG307" s="30" t="s">
        <v>45</v>
      </c>
      <c r="AH307" s="30" t="s">
        <v>45</v>
      </c>
      <c r="AI307" s="30" t="s">
        <v>45</v>
      </c>
      <c r="AJ307" s="30" t="s">
        <v>758</v>
      </c>
      <c r="AK307" s="29"/>
    </row>
    <row r="308" spans="1:37" s="46" customFormat="1">
      <c r="A308" s="29" t="s">
        <v>759</v>
      </c>
      <c r="B308" s="38" t="str">
        <f t="shared" si="45"/>
        <v>Sw 3141.0501</v>
      </c>
      <c r="C308" s="38" t="s">
        <v>35</v>
      </c>
      <c r="D308" s="38">
        <v>3</v>
      </c>
      <c r="E308" s="38">
        <v>1</v>
      </c>
      <c r="F308" s="38">
        <v>4</v>
      </c>
      <c r="G308" s="38">
        <v>1</v>
      </c>
      <c r="H308" s="44" t="s">
        <v>36</v>
      </c>
      <c r="I308" s="45" t="s">
        <v>64</v>
      </c>
      <c r="J308" s="45" t="s">
        <v>38</v>
      </c>
      <c r="K308" s="44"/>
      <c r="L308" s="32" t="str">
        <f>CONCATENATE(W308," ",X308,"-",Y308, ", mech. ortsbed. mech Pr+RH")</f>
        <v>EW 54-500, mech. ortsbed. mech Pr+RH</v>
      </c>
      <c r="M308" s="32" t="s">
        <v>760</v>
      </c>
      <c r="N308" s="33">
        <v>2</v>
      </c>
      <c r="O308" s="34">
        <v>45622</v>
      </c>
      <c r="P308" s="35"/>
      <c r="Q308" s="36"/>
      <c r="R308" s="29"/>
      <c r="S308" s="37"/>
      <c r="T308" s="37" t="s">
        <v>174</v>
      </c>
      <c r="U308" s="30">
        <f t="shared" si="46"/>
        <v>36</v>
      </c>
      <c r="V308" s="30">
        <f t="shared" si="46"/>
        <v>40</v>
      </c>
      <c r="W308" s="30" t="s">
        <v>41</v>
      </c>
      <c r="X308" s="30">
        <v>54</v>
      </c>
      <c r="Y308" s="30">
        <v>500</v>
      </c>
      <c r="Z308" s="30"/>
      <c r="AA308" s="30" t="s">
        <v>731</v>
      </c>
      <c r="AB308" s="30" t="s">
        <v>45</v>
      </c>
      <c r="AC308" s="30" t="s">
        <v>46</v>
      </c>
      <c r="AD308" s="30" t="s">
        <v>47</v>
      </c>
      <c r="AE308" s="30" t="s">
        <v>48</v>
      </c>
      <c r="AF308" s="30" t="s">
        <v>45</v>
      </c>
      <c r="AG308" s="30" t="s">
        <v>45</v>
      </c>
      <c r="AH308" s="30" t="s">
        <v>45</v>
      </c>
      <c r="AI308" s="30" t="s">
        <v>45</v>
      </c>
      <c r="AJ308" s="30" t="s">
        <v>552</v>
      </c>
      <c r="AK308" s="29"/>
    </row>
    <row r="309" spans="1:37" s="46" customFormat="1">
      <c r="A309" s="29" t="s">
        <v>761</v>
      </c>
      <c r="B309" s="38" t="str">
        <f t="shared" si="45"/>
        <v>Sw 3141.0501</v>
      </c>
      <c r="C309" s="38" t="s">
        <v>35</v>
      </c>
      <c r="D309" s="38">
        <v>3</v>
      </c>
      <c r="E309" s="38">
        <v>1</v>
      </c>
      <c r="F309" s="38">
        <v>4</v>
      </c>
      <c r="G309" s="38">
        <v>1</v>
      </c>
      <c r="H309" s="44" t="s">
        <v>36</v>
      </c>
      <c r="I309" s="45" t="s">
        <v>64</v>
      </c>
      <c r="J309" s="45" t="s">
        <v>38</v>
      </c>
      <c r="K309" s="44"/>
      <c r="L309" s="32" t="str">
        <f>CONCATENATE(W309," ",X309,"-",Y309, ", mech. ortsbed. mech Pr+RH")</f>
        <v>EW 54-500, mech. ortsbed. mech Pr+RH</v>
      </c>
      <c r="M309" s="32" t="s">
        <v>762</v>
      </c>
      <c r="N309" s="33">
        <v>2</v>
      </c>
      <c r="O309" s="34">
        <v>45622</v>
      </c>
      <c r="P309" s="35"/>
      <c r="Q309" s="36"/>
      <c r="R309" s="29"/>
      <c r="S309" s="37"/>
      <c r="T309" s="37"/>
      <c r="U309" s="30">
        <f t="shared" si="46"/>
        <v>36</v>
      </c>
      <c r="V309" s="30">
        <f t="shared" si="46"/>
        <v>40</v>
      </c>
      <c r="W309" s="30" t="s">
        <v>41</v>
      </c>
      <c r="X309" s="30">
        <v>54</v>
      </c>
      <c r="Y309" s="30">
        <v>500</v>
      </c>
      <c r="Z309" s="30"/>
      <c r="AA309" s="30" t="s">
        <v>731</v>
      </c>
      <c r="AB309" s="30" t="s">
        <v>45</v>
      </c>
      <c r="AC309" s="30" t="s">
        <v>46</v>
      </c>
      <c r="AD309" s="30" t="s">
        <v>47</v>
      </c>
      <c r="AE309" s="30" t="s">
        <v>48</v>
      </c>
      <c r="AF309" s="30" t="s">
        <v>45</v>
      </c>
      <c r="AG309" s="30" t="s">
        <v>45</v>
      </c>
      <c r="AH309" s="30" t="s">
        <v>45</v>
      </c>
      <c r="AI309" s="30" t="s">
        <v>45</v>
      </c>
      <c r="AJ309" s="30" t="s">
        <v>555</v>
      </c>
      <c r="AK309" s="29"/>
    </row>
    <row r="310" spans="1:37" s="46" customFormat="1">
      <c r="A310" s="29" t="s">
        <v>763</v>
      </c>
      <c r="B310" s="38" t="str">
        <f t="shared" si="45"/>
        <v>Sw 3141.0501</v>
      </c>
      <c r="C310" s="38" t="s">
        <v>35</v>
      </c>
      <c r="D310" s="38">
        <v>3</v>
      </c>
      <c r="E310" s="38">
        <v>1</v>
      </c>
      <c r="F310" s="38">
        <v>4</v>
      </c>
      <c r="G310" s="38">
        <v>1</v>
      </c>
      <c r="H310" s="44" t="s">
        <v>36</v>
      </c>
      <c r="I310" s="45" t="s">
        <v>64</v>
      </c>
      <c r="J310" s="45" t="s">
        <v>38</v>
      </c>
      <c r="K310" s="44"/>
      <c r="L310" s="32" t="str">
        <f>CONCATENATE(W310," ",X310,"-",Y310, ", mech. ortsbedient 2x RH")</f>
        <v>EW 54-500, mech. ortsbedient 2x RH</v>
      </c>
      <c r="M310" s="32" t="s">
        <v>764</v>
      </c>
      <c r="N310" s="33">
        <v>1</v>
      </c>
      <c r="O310" s="34">
        <v>45505</v>
      </c>
      <c r="P310" s="35"/>
      <c r="Q310" s="36"/>
      <c r="R310" s="29"/>
      <c r="S310" s="37"/>
      <c r="T310" s="37" t="s">
        <v>174</v>
      </c>
      <c r="U310" s="30">
        <f t="shared" si="46"/>
        <v>34</v>
      </c>
      <c r="V310" s="30">
        <f t="shared" si="46"/>
        <v>40</v>
      </c>
      <c r="W310" s="30" t="s">
        <v>41</v>
      </c>
      <c r="X310" s="30">
        <v>54</v>
      </c>
      <c r="Y310" s="30">
        <v>500</v>
      </c>
      <c r="Z310" s="30"/>
      <c r="AA310" s="30" t="s">
        <v>731</v>
      </c>
      <c r="AB310" s="30" t="s">
        <v>45</v>
      </c>
      <c r="AC310" s="30" t="s">
        <v>46</v>
      </c>
      <c r="AD310" s="30" t="s">
        <v>47</v>
      </c>
      <c r="AE310" s="30" t="s">
        <v>48</v>
      </c>
      <c r="AF310" s="30" t="s">
        <v>45</v>
      </c>
      <c r="AG310" s="30" t="s">
        <v>45</v>
      </c>
      <c r="AH310" s="30" t="s">
        <v>45</v>
      </c>
      <c r="AI310" s="30" t="s">
        <v>45</v>
      </c>
      <c r="AJ310" s="30" t="s">
        <v>45</v>
      </c>
      <c r="AK310" s="29"/>
    </row>
    <row r="311" spans="1:37" s="46" customFormat="1">
      <c r="A311" s="29" t="s">
        <v>765</v>
      </c>
      <c r="B311" s="38" t="str">
        <f t="shared" si="45"/>
        <v>Sw 3141.0501</v>
      </c>
      <c r="C311" s="38" t="s">
        <v>35</v>
      </c>
      <c r="D311" s="38">
        <v>3</v>
      </c>
      <c r="E311" s="38">
        <v>1</v>
      </c>
      <c r="F311" s="38">
        <v>4</v>
      </c>
      <c r="G311" s="38">
        <v>1</v>
      </c>
      <c r="H311" s="44" t="s">
        <v>36</v>
      </c>
      <c r="I311" s="45" t="s">
        <v>64</v>
      </c>
      <c r="J311" s="45" t="s">
        <v>38</v>
      </c>
      <c r="K311" s="44"/>
      <c r="L311" s="32" t="str">
        <f>CONCATENATE(W311," ",X311,"-",Y311, ", mech. ortsbedient 2x RH")</f>
        <v>EW 54-500, mech. ortsbedient 2x RH</v>
      </c>
      <c r="M311" s="32" t="s">
        <v>743</v>
      </c>
      <c r="N311" s="33">
        <v>1</v>
      </c>
      <c r="O311" s="34">
        <v>45365</v>
      </c>
      <c r="P311" s="35"/>
      <c r="Q311" s="36"/>
      <c r="R311" s="29"/>
      <c r="S311" s="37"/>
      <c r="T311" s="37"/>
      <c r="U311" s="30">
        <f t="shared" si="46"/>
        <v>34</v>
      </c>
      <c r="V311" s="30">
        <f t="shared" si="46"/>
        <v>39</v>
      </c>
      <c r="W311" s="30" t="s">
        <v>41</v>
      </c>
      <c r="X311" s="30">
        <v>54</v>
      </c>
      <c r="Y311" s="30">
        <v>500</v>
      </c>
      <c r="Z311" s="30"/>
      <c r="AA311" s="30" t="s">
        <v>731</v>
      </c>
      <c r="AB311" s="30" t="s">
        <v>45</v>
      </c>
      <c r="AC311" s="30" t="s">
        <v>46</v>
      </c>
      <c r="AD311" s="30" t="s">
        <v>47</v>
      </c>
      <c r="AE311" s="30" t="s">
        <v>48</v>
      </c>
      <c r="AF311" s="30" t="s">
        <v>45</v>
      </c>
      <c r="AG311" s="30" t="s">
        <v>45</v>
      </c>
      <c r="AH311" s="30" t="s">
        <v>45</v>
      </c>
      <c r="AI311" s="30" t="s">
        <v>45</v>
      </c>
      <c r="AJ311" s="30" t="s">
        <v>45</v>
      </c>
      <c r="AK311" s="29"/>
    </row>
    <row r="312" spans="1:37" s="46" customFormat="1">
      <c r="A312" s="29" t="s">
        <v>766</v>
      </c>
      <c r="B312" s="38" t="str">
        <f t="shared" si="45"/>
        <v>Sw 3141.0501</v>
      </c>
      <c r="C312" s="38" t="s">
        <v>35</v>
      </c>
      <c r="D312" s="38">
        <v>3</v>
      </c>
      <c r="E312" s="38">
        <v>1</v>
      </c>
      <c r="F312" s="38">
        <v>4</v>
      </c>
      <c r="G312" s="38">
        <v>1</v>
      </c>
      <c r="H312" s="44" t="s">
        <v>36</v>
      </c>
      <c r="I312" s="45" t="s">
        <v>64</v>
      </c>
      <c r="J312" s="45" t="s">
        <v>38</v>
      </c>
      <c r="K312" s="44"/>
      <c r="L312" s="32" t="str">
        <f>CONCATENATE(W312," ",X312,"-",Y312, ", mech. ortsbed., Sonderkonstr.")</f>
        <v>EW 54-500, mech. ortsbed., Sonderkonstr.</v>
      </c>
      <c r="M312" s="32" t="s">
        <v>767</v>
      </c>
      <c r="N312" s="33">
        <v>1</v>
      </c>
      <c r="O312" s="34">
        <v>45498</v>
      </c>
      <c r="P312" s="35"/>
      <c r="Q312" s="36"/>
      <c r="R312" s="29"/>
      <c r="S312" s="37"/>
      <c r="T312" s="37"/>
      <c r="U312" s="30">
        <f t="shared" si="46"/>
        <v>40</v>
      </c>
      <c r="V312" s="30">
        <f t="shared" si="46"/>
        <v>16</v>
      </c>
      <c r="W312" s="30" t="s">
        <v>41</v>
      </c>
      <c r="X312" s="30">
        <v>54</v>
      </c>
      <c r="Y312" s="30">
        <v>500</v>
      </c>
      <c r="Z312" s="30"/>
      <c r="AA312" s="30" t="s">
        <v>731</v>
      </c>
      <c r="AB312" s="30" t="s">
        <v>45</v>
      </c>
      <c r="AC312" s="30" t="s">
        <v>46</v>
      </c>
      <c r="AD312" s="30" t="s">
        <v>47</v>
      </c>
      <c r="AE312" s="30" t="s">
        <v>48</v>
      </c>
      <c r="AF312" s="30" t="s">
        <v>45</v>
      </c>
      <c r="AG312" s="30" t="s">
        <v>45</v>
      </c>
      <c r="AH312" s="30" t="s">
        <v>45</v>
      </c>
      <c r="AI312" s="30" t="s">
        <v>45</v>
      </c>
      <c r="AJ312" s="30" t="s">
        <v>45</v>
      </c>
      <c r="AK312" s="29"/>
    </row>
    <row r="313" spans="1:37" s="46" customFormat="1">
      <c r="A313" s="29" t="s">
        <v>768</v>
      </c>
      <c r="B313" s="29" t="str">
        <f t="shared" si="45"/>
        <v>Sw 3163.0301</v>
      </c>
      <c r="C313" s="29" t="s">
        <v>35</v>
      </c>
      <c r="D313" s="29">
        <v>3</v>
      </c>
      <c r="E313" s="29">
        <v>1</v>
      </c>
      <c r="F313" s="29">
        <v>6</v>
      </c>
      <c r="G313" s="29">
        <v>3</v>
      </c>
      <c r="H313" s="30" t="s">
        <v>36</v>
      </c>
      <c r="I313" s="31" t="s">
        <v>58</v>
      </c>
      <c r="J313" s="31" t="s">
        <v>38</v>
      </c>
      <c r="K313" s="30"/>
      <c r="L313" s="32" t="str">
        <f>CONCATENATE(W313," ",X313,"-",Y313, ", mech. ortsbedient")</f>
        <v>EW 60-300/500, mech. ortsbedient</v>
      </c>
      <c r="M313" s="32" t="s">
        <v>729</v>
      </c>
      <c r="N313" s="33">
        <v>1</v>
      </c>
      <c r="O313" s="34">
        <v>43984</v>
      </c>
      <c r="P313" s="35" t="s">
        <v>769</v>
      </c>
      <c r="Q313" s="36"/>
      <c r="R313" s="29"/>
      <c r="S313" s="37"/>
      <c r="T313" s="37"/>
      <c r="U313" s="30">
        <f t="shared" si="46"/>
        <v>32</v>
      </c>
      <c r="V313" s="30">
        <f t="shared" si="46"/>
        <v>17</v>
      </c>
      <c r="W313" s="30" t="s">
        <v>41</v>
      </c>
      <c r="X313" s="30">
        <v>60</v>
      </c>
      <c r="Y313" s="30" t="s">
        <v>770</v>
      </c>
      <c r="Z313" s="30"/>
      <c r="AA313" s="30" t="s">
        <v>731</v>
      </c>
      <c r="AB313" s="30" t="s">
        <v>45</v>
      </c>
      <c r="AC313" s="30" t="s">
        <v>46</v>
      </c>
      <c r="AD313" s="30" t="s">
        <v>47</v>
      </c>
      <c r="AE313" s="30" t="s">
        <v>48</v>
      </c>
      <c r="AF313" s="30" t="s">
        <v>45</v>
      </c>
      <c r="AG313" s="30" t="s">
        <v>45</v>
      </c>
      <c r="AH313" s="30" t="s">
        <v>45</v>
      </c>
      <c r="AI313" s="30" t="s">
        <v>45</v>
      </c>
      <c r="AJ313" s="30" t="s">
        <v>45</v>
      </c>
      <c r="AK313" s="29"/>
    </row>
    <row r="314" spans="1:37" s="39" customFormat="1">
      <c r="A314" s="29" t="s">
        <v>771</v>
      </c>
      <c r="B314" s="38" t="str">
        <f t="shared" si="45"/>
        <v>Sw 3401.0121</v>
      </c>
      <c r="C314" s="38" t="s">
        <v>35</v>
      </c>
      <c r="D314" s="38">
        <v>3</v>
      </c>
      <c r="E314" s="38">
        <v>4</v>
      </c>
      <c r="F314" s="38">
        <v>0</v>
      </c>
      <c r="G314" s="38">
        <v>1</v>
      </c>
      <c r="H314" s="44" t="s">
        <v>36</v>
      </c>
      <c r="I314" s="45" t="s">
        <v>38</v>
      </c>
      <c r="J314" s="45">
        <v>21</v>
      </c>
      <c r="K314" s="44"/>
      <c r="L314" s="32" t="str">
        <f>CONCATENATE(W314," ",X314,"-",Y314, ", ",AA314, ", nah")</f>
        <v>EKW 54-190, ortsb., nah</v>
      </c>
      <c r="M314" s="32" t="s">
        <v>729</v>
      </c>
      <c r="N314" s="33">
        <v>1</v>
      </c>
      <c r="O314" s="34">
        <v>45561</v>
      </c>
      <c r="P314" s="35"/>
      <c r="Q314" s="36"/>
      <c r="R314" s="29"/>
      <c r="S314" s="37"/>
      <c r="T314" s="37"/>
      <c r="U314" s="30">
        <f t="shared" si="46"/>
        <v>23</v>
      </c>
      <c r="V314" s="30">
        <f t="shared" si="46"/>
        <v>17</v>
      </c>
      <c r="W314" s="30" t="s">
        <v>313</v>
      </c>
      <c r="X314" s="30">
        <v>54</v>
      </c>
      <c r="Y314" s="30">
        <v>190</v>
      </c>
      <c r="Z314" s="30"/>
      <c r="AA314" s="30" t="s">
        <v>731</v>
      </c>
      <c r="AB314" s="30"/>
      <c r="AC314" s="30" t="s">
        <v>82</v>
      </c>
      <c r="AD314" s="30" t="s">
        <v>47</v>
      </c>
      <c r="AE314" s="30" t="s">
        <v>48</v>
      </c>
      <c r="AF314" s="30" t="s">
        <v>45</v>
      </c>
      <c r="AG314" s="30"/>
      <c r="AH314" s="30" t="s">
        <v>314</v>
      </c>
      <c r="AI314" s="30"/>
      <c r="AJ314" s="30"/>
      <c r="AK314" s="29"/>
    </row>
    <row r="315" spans="1:37" s="39" customFormat="1">
      <c r="A315" s="29" t="s">
        <v>772</v>
      </c>
      <c r="B315" s="38" t="str">
        <f t="shared" si="45"/>
        <v>Sw 3401.0121</v>
      </c>
      <c r="C315" s="38" t="s">
        <v>35</v>
      </c>
      <c r="D315" s="38">
        <v>3</v>
      </c>
      <c r="E315" s="38">
        <v>4</v>
      </c>
      <c r="F315" s="38">
        <v>0</v>
      </c>
      <c r="G315" s="38">
        <v>1</v>
      </c>
      <c r="H315" s="44" t="s">
        <v>36</v>
      </c>
      <c r="I315" s="45" t="s">
        <v>38</v>
      </c>
      <c r="J315" s="45">
        <v>21</v>
      </c>
      <c r="K315" s="44"/>
      <c r="L315" s="32" t="str">
        <f>CONCATENATE(W315," ",X315,"-",Y315, ", ",AA315)</f>
        <v>DKW 49-190, ortsb.</v>
      </c>
      <c r="M315" s="32" t="s">
        <v>729</v>
      </c>
      <c r="N315" s="33">
        <v>2</v>
      </c>
      <c r="O315" s="34">
        <v>44616</v>
      </c>
      <c r="P315" s="35"/>
      <c r="Q315" s="36"/>
      <c r="R315" s="29"/>
      <c r="S315" s="37"/>
      <c r="T315" s="37"/>
      <c r="U315" s="30">
        <f t="shared" si="46"/>
        <v>18</v>
      </c>
      <c r="V315" s="30">
        <f t="shared" si="46"/>
        <v>17</v>
      </c>
      <c r="W315" s="30" t="s">
        <v>389</v>
      </c>
      <c r="X315" s="30">
        <v>49</v>
      </c>
      <c r="Y315" s="30">
        <v>190</v>
      </c>
      <c r="Z315" s="30"/>
      <c r="AA315" s="30" t="s">
        <v>731</v>
      </c>
      <c r="AB315" s="30"/>
      <c r="AC315" s="30" t="s">
        <v>82</v>
      </c>
      <c r="AD315" s="30" t="s">
        <v>47</v>
      </c>
      <c r="AE315" s="30" t="s">
        <v>48</v>
      </c>
      <c r="AF315" s="30" t="s">
        <v>45</v>
      </c>
      <c r="AG315" s="30"/>
      <c r="AH315" s="30"/>
      <c r="AI315" s="30"/>
      <c r="AJ315" s="30"/>
      <c r="AK315" s="29"/>
    </row>
    <row r="316" spans="1:37" s="39" customFormat="1">
      <c r="A316" s="29" t="s">
        <v>773</v>
      </c>
      <c r="B316" s="38" t="str">
        <f t="shared" si="45"/>
        <v>Sw 3401.0122</v>
      </c>
      <c r="C316" s="38" t="s">
        <v>35</v>
      </c>
      <c r="D316" s="38">
        <v>3</v>
      </c>
      <c r="E316" s="38">
        <v>4</v>
      </c>
      <c r="F316" s="38">
        <v>0</v>
      </c>
      <c r="G316" s="38">
        <v>1</v>
      </c>
      <c r="H316" s="44" t="s">
        <v>36</v>
      </c>
      <c r="I316" s="45" t="s">
        <v>38</v>
      </c>
      <c r="J316" s="45">
        <v>22</v>
      </c>
      <c r="K316" s="44"/>
      <c r="L316" s="32" t="str">
        <f>CONCATENATE(W316," ",X316,"-",Y316, ", ",AA316)</f>
        <v>DKW 49-190, ortsb.</v>
      </c>
      <c r="M316" s="32" t="s">
        <v>774</v>
      </c>
      <c r="N316" s="33">
        <v>2</v>
      </c>
      <c r="O316" s="34">
        <v>44616</v>
      </c>
      <c r="P316" s="35"/>
      <c r="Q316" s="36"/>
      <c r="R316" s="29"/>
      <c r="S316" s="37"/>
      <c r="T316" s="37"/>
      <c r="U316" s="30">
        <f t="shared" si="46"/>
        <v>18</v>
      </c>
      <c r="V316" s="30">
        <f t="shared" si="46"/>
        <v>35</v>
      </c>
      <c r="W316" s="30" t="s">
        <v>389</v>
      </c>
      <c r="X316" s="30">
        <v>49</v>
      </c>
      <c r="Y316" s="30">
        <v>190</v>
      </c>
      <c r="Z316" s="30"/>
      <c r="AA316" s="30" t="s">
        <v>731</v>
      </c>
      <c r="AB316" s="30"/>
      <c r="AC316" s="30" t="s">
        <v>82</v>
      </c>
      <c r="AD316" s="30" t="s">
        <v>47</v>
      </c>
      <c r="AE316" s="30" t="s">
        <v>48</v>
      </c>
      <c r="AF316" s="30" t="s">
        <v>45</v>
      </c>
      <c r="AG316" s="30"/>
      <c r="AH316" s="30"/>
      <c r="AI316" s="30"/>
      <c r="AJ316" s="30"/>
      <c r="AK316" s="29"/>
    </row>
    <row r="317" spans="1:37" s="39" customFormat="1">
      <c r="A317" s="29" t="s">
        <v>775</v>
      </c>
      <c r="B317" s="38" t="str">
        <f t="shared" si="45"/>
        <v>Sw 3401.0122</v>
      </c>
      <c r="C317" s="38" t="s">
        <v>35</v>
      </c>
      <c r="D317" s="38">
        <v>3</v>
      </c>
      <c r="E317" s="38">
        <v>4</v>
      </c>
      <c r="F317" s="38">
        <v>0</v>
      </c>
      <c r="G317" s="38">
        <v>1</v>
      </c>
      <c r="H317" s="44" t="s">
        <v>36</v>
      </c>
      <c r="I317" s="45" t="s">
        <v>38</v>
      </c>
      <c r="J317" s="45">
        <v>22</v>
      </c>
      <c r="K317" s="44"/>
      <c r="L317" s="32" t="str">
        <f>CONCATENATE(W317," ",X317,"-",Y317, ", ",AA317, ", Sonderkonstr.")</f>
        <v>DKW 49-190, ortsb., Sonderkonstr.</v>
      </c>
      <c r="M317" s="32" t="s">
        <v>776</v>
      </c>
      <c r="N317" s="33">
        <v>1</v>
      </c>
      <c r="O317" s="34">
        <v>45362</v>
      </c>
      <c r="P317" s="35"/>
      <c r="Q317" s="36"/>
      <c r="R317" s="29"/>
      <c r="S317" s="37"/>
      <c r="T317" s="37"/>
      <c r="U317" s="30">
        <f t="shared" si="46"/>
        <v>33</v>
      </c>
      <c r="V317" s="30">
        <f t="shared" si="46"/>
        <v>15</v>
      </c>
      <c r="W317" s="30" t="s">
        <v>389</v>
      </c>
      <c r="X317" s="30">
        <v>49</v>
      </c>
      <c r="Y317" s="30">
        <v>190</v>
      </c>
      <c r="Z317" s="30"/>
      <c r="AA317" s="30" t="s">
        <v>731</v>
      </c>
      <c r="AB317" s="30"/>
      <c r="AC317" s="30" t="s">
        <v>82</v>
      </c>
      <c r="AD317" s="30" t="s">
        <v>47</v>
      </c>
      <c r="AE317" s="30" t="s">
        <v>48</v>
      </c>
      <c r="AF317" s="30" t="s">
        <v>45</v>
      </c>
      <c r="AG317" s="30"/>
      <c r="AH317" s="30"/>
      <c r="AI317" s="30"/>
      <c r="AJ317" s="30"/>
      <c r="AK317" s="29"/>
    </row>
    <row r="318" spans="1:37" s="39" customFormat="1">
      <c r="A318" s="29" t="s">
        <v>777</v>
      </c>
      <c r="B318" s="29"/>
      <c r="C318" s="29"/>
      <c r="D318" s="29"/>
      <c r="E318" s="29"/>
      <c r="F318" s="29"/>
      <c r="G318" s="29"/>
      <c r="H318" s="30"/>
      <c r="I318" s="31"/>
      <c r="J318" s="31"/>
      <c r="K318" s="30"/>
      <c r="L318" s="32" t="s">
        <v>778</v>
      </c>
      <c r="M318" s="32" t="s">
        <v>779</v>
      </c>
      <c r="N318" s="33">
        <v>1</v>
      </c>
      <c r="O318" s="34">
        <v>44069</v>
      </c>
      <c r="P318" s="35"/>
      <c r="Q318" s="36"/>
      <c r="R318" s="29"/>
      <c r="S318" s="37"/>
      <c r="T318" s="37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29"/>
    </row>
    <row r="319" spans="1:37" s="39" customFormat="1">
      <c r="A319" s="29" t="s">
        <v>780</v>
      </c>
      <c r="B319" s="38" t="str">
        <f>CONCATENATE(C319," ",D319,E319,F319,G319,H319,I319,J319)</f>
        <v>Sw 3701.0101</v>
      </c>
      <c r="C319" s="38" t="s">
        <v>35</v>
      </c>
      <c r="D319" s="38">
        <v>3</v>
      </c>
      <c r="E319" s="38">
        <v>7</v>
      </c>
      <c r="F319" s="38">
        <v>0</v>
      </c>
      <c r="G319" s="38">
        <v>1</v>
      </c>
      <c r="H319" s="44" t="s">
        <v>36</v>
      </c>
      <c r="I319" s="45" t="s">
        <v>38</v>
      </c>
      <c r="J319" s="45" t="s">
        <v>38</v>
      </c>
      <c r="K319" s="44"/>
      <c r="L319" s="32" t="str">
        <f>CONCATENATE(W319," ",X319,"-",Y319, ", ","EW 49-300",", ",AA319)</f>
        <v>EW 49/54-190, EW 49-300, Rückfallweiche</v>
      </c>
      <c r="M319" s="32" t="s">
        <v>729</v>
      </c>
      <c r="N319" s="33">
        <v>4</v>
      </c>
      <c r="O319" s="34">
        <v>45890</v>
      </c>
      <c r="P319" s="35" t="s">
        <v>781</v>
      </c>
      <c r="Q319" s="36"/>
      <c r="R319" s="29"/>
      <c r="S319" s="37"/>
      <c r="T319" s="37"/>
      <c r="U319" s="30">
        <f>LEN(L319)</f>
        <v>39</v>
      </c>
      <c r="V319" s="30">
        <f>LEN(M319)</f>
        <v>17</v>
      </c>
      <c r="W319" s="30" t="s">
        <v>41</v>
      </c>
      <c r="X319" s="30" t="s">
        <v>42</v>
      </c>
      <c r="Y319" s="30">
        <v>190</v>
      </c>
      <c r="Z319" s="30"/>
      <c r="AA319" s="30" t="s">
        <v>782</v>
      </c>
      <c r="AB319" s="30"/>
      <c r="AC319" s="30" t="s">
        <v>46</v>
      </c>
      <c r="AD319" s="30" t="s">
        <v>47</v>
      </c>
      <c r="AE319" s="30" t="s">
        <v>48</v>
      </c>
      <c r="AF319" s="30" t="s">
        <v>45</v>
      </c>
      <c r="AG319" s="30"/>
      <c r="AH319" s="30"/>
      <c r="AI319" s="30"/>
      <c r="AJ319" s="30"/>
      <c r="AK319" s="29"/>
    </row>
    <row r="320" spans="1:37" s="39" customFormat="1">
      <c r="A320" s="29" t="s">
        <v>783</v>
      </c>
      <c r="B320" s="29" t="str">
        <f>CONCATENATE(C320," ",D320,E320,F320,G320,H320,I320,J320)</f>
        <v>Sw 3741.0181</v>
      </c>
      <c r="C320" s="29" t="s">
        <v>35</v>
      </c>
      <c r="D320" s="29">
        <v>3</v>
      </c>
      <c r="E320" s="29">
        <v>7</v>
      </c>
      <c r="F320" s="29">
        <v>4</v>
      </c>
      <c r="G320" s="29">
        <v>1</v>
      </c>
      <c r="H320" s="30" t="s">
        <v>36</v>
      </c>
      <c r="I320" s="47" t="s">
        <v>38</v>
      </c>
      <c r="J320" s="47">
        <v>81</v>
      </c>
      <c r="K320" s="30"/>
      <c r="L320" s="32" t="s">
        <v>784</v>
      </c>
      <c r="M320" s="32" t="s">
        <v>785</v>
      </c>
      <c r="N320" s="33">
        <v>1</v>
      </c>
      <c r="O320" s="34">
        <v>43104</v>
      </c>
      <c r="P320" s="35" t="s">
        <v>45</v>
      </c>
      <c r="Q320" s="36" t="s">
        <v>45</v>
      </c>
      <c r="R320" s="29"/>
      <c r="S320" s="37"/>
      <c r="T320" s="37"/>
      <c r="U320" s="30">
        <f>LEN(L320)</f>
        <v>40</v>
      </c>
      <c r="V320" s="30">
        <f>LEN(M320)</f>
        <v>41</v>
      </c>
      <c r="W320" s="30" t="s">
        <v>41</v>
      </c>
      <c r="X320" s="30">
        <v>49</v>
      </c>
      <c r="Y320" s="30">
        <v>190</v>
      </c>
      <c r="Z320" s="30"/>
      <c r="AA320" s="30" t="s">
        <v>782</v>
      </c>
      <c r="AB320" s="30" t="s">
        <v>347</v>
      </c>
      <c r="AC320" s="30" t="s">
        <v>46</v>
      </c>
      <c r="AD320" s="30" t="s">
        <v>47</v>
      </c>
      <c r="AE320" s="30" t="s">
        <v>48</v>
      </c>
      <c r="AF320" s="30" t="s">
        <v>45</v>
      </c>
      <c r="AG320" s="30" t="s">
        <v>45</v>
      </c>
      <c r="AH320" s="30" t="s">
        <v>45</v>
      </c>
      <c r="AI320" s="30" t="s">
        <v>45</v>
      </c>
      <c r="AJ320" s="30" t="s">
        <v>45</v>
      </c>
      <c r="AK320" s="29"/>
    </row>
    <row r="321" spans="1:37" s="39" customFormat="1">
      <c r="A321" s="29" t="s">
        <v>786</v>
      </c>
      <c r="B321" s="38" t="str">
        <f t="shared" ref="B321:B345" si="47">CONCATENATE(C321," ",D321,E321,F321,G321,H321,I321,J321)</f>
        <v>Sw 3741.0511</v>
      </c>
      <c r="C321" s="38" t="s">
        <v>35</v>
      </c>
      <c r="D321" s="38">
        <v>3</v>
      </c>
      <c r="E321" s="38">
        <v>7</v>
      </c>
      <c r="F321" s="38">
        <v>4</v>
      </c>
      <c r="G321" s="38">
        <v>1</v>
      </c>
      <c r="H321" s="44" t="s">
        <v>36</v>
      </c>
      <c r="I321" s="45" t="s">
        <v>64</v>
      </c>
      <c r="J321" s="45" t="s">
        <v>544</v>
      </c>
      <c r="K321" s="44"/>
      <c r="L321" s="32" t="str">
        <f>CONCATENATE(W321," ",X321,"-",Y321, ", ",AA321)</f>
        <v>EW 49-500, Rückfallweiche</v>
      </c>
      <c r="M321" s="32" t="s">
        <v>743</v>
      </c>
      <c r="N321" s="33">
        <v>4</v>
      </c>
      <c r="O321" s="34">
        <v>45890</v>
      </c>
      <c r="P321" s="35" t="s">
        <v>787</v>
      </c>
      <c r="Q321" s="36"/>
      <c r="R321" s="29"/>
      <c r="S321" s="37"/>
      <c r="T321" s="37"/>
      <c r="U321" s="30">
        <f t="shared" ref="U321:V345" si="48">LEN(L321)</f>
        <v>25</v>
      </c>
      <c r="V321" s="30">
        <f t="shared" si="48"/>
        <v>39</v>
      </c>
      <c r="W321" s="30" t="s">
        <v>41</v>
      </c>
      <c r="X321" s="30">
        <v>49</v>
      </c>
      <c r="Y321" s="30">
        <v>500</v>
      </c>
      <c r="Z321" s="30"/>
      <c r="AA321" s="30" t="s">
        <v>782</v>
      </c>
      <c r="AB321" s="30"/>
      <c r="AC321" s="30" t="s">
        <v>46</v>
      </c>
      <c r="AD321" s="30" t="s">
        <v>47</v>
      </c>
      <c r="AE321" s="30" t="s">
        <v>48</v>
      </c>
      <c r="AF321" s="30" t="s">
        <v>70</v>
      </c>
      <c r="AG321" s="30"/>
      <c r="AH321" s="30"/>
      <c r="AI321" s="30"/>
      <c r="AJ321" s="30"/>
      <c r="AK321" s="29"/>
    </row>
    <row r="322" spans="1:37" s="39" customFormat="1">
      <c r="A322" s="29" t="s">
        <v>788</v>
      </c>
      <c r="B322" s="38" t="str">
        <f t="shared" si="47"/>
        <v>Sw 3751.0311</v>
      </c>
      <c r="C322" s="38" t="s">
        <v>35</v>
      </c>
      <c r="D322" s="38">
        <v>3</v>
      </c>
      <c r="E322" s="38">
        <v>7</v>
      </c>
      <c r="F322" s="38">
        <v>5</v>
      </c>
      <c r="G322" s="38">
        <v>1</v>
      </c>
      <c r="H322" s="44" t="s">
        <v>36</v>
      </c>
      <c r="I322" s="45" t="s">
        <v>58</v>
      </c>
      <c r="J322" s="45" t="s">
        <v>544</v>
      </c>
      <c r="K322" s="44"/>
      <c r="L322" s="32" t="str">
        <f>CONCATENATE(W322," ",X322,"-",Y322, ", ",AA322)</f>
        <v>EW 54-300, Rückfallweiche</v>
      </c>
      <c r="M322" s="32" t="s">
        <v>743</v>
      </c>
      <c r="N322" s="33">
        <v>6</v>
      </c>
      <c r="O322" s="34">
        <v>45890</v>
      </c>
      <c r="P322" s="35" t="s">
        <v>789</v>
      </c>
      <c r="Q322" s="36"/>
      <c r="R322" s="29"/>
      <c r="S322" s="37"/>
      <c r="T322" s="37"/>
      <c r="U322" s="30">
        <f t="shared" si="48"/>
        <v>25</v>
      </c>
      <c r="V322" s="30">
        <f t="shared" si="48"/>
        <v>39</v>
      </c>
      <c r="W322" s="30" t="s">
        <v>41</v>
      </c>
      <c r="X322" s="30">
        <v>54</v>
      </c>
      <c r="Y322" s="30">
        <v>300</v>
      </c>
      <c r="Z322" s="30"/>
      <c r="AA322" s="30" t="s">
        <v>782</v>
      </c>
      <c r="AB322" s="30"/>
      <c r="AC322" s="30" t="s">
        <v>46</v>
      </c>
      <c r="AD322" s="30" t="s">
        <v>47</v>
      </c>
      <c r="AE322" s="30" t="s">
        <v>48</v>
      </c>
      <c r="AF322" s="30" t="s">
        <v>70</v>
      </c>
      <c r="AG322" s="30"/>
      <c r="AH322" s="30"/>
      <c r="AI322" s="30"/>
      <c r="AJ322" s="30"/>
      <c r="AK322" s="29"/>
    </row>
    <row r="323" spans="1:37" s="39" customFormat="1">
      <c r="A323" s="29" t="s">
        <v>790</v>
      </c>
      <c r="B323" s="38" t="str">
        <f t="shared" si="47"/>
        <v>Sw 3751.0511</v>
      </c>
      <c r="C323" s="38" t="s">
        <v>35</v>
      </c>
      <c r="D323" s="38">
        <v>3</v>
      </c>
      <c r="E323" s="38">
        <v>7</v>
      </c>
      <c r="F323" s="38">
        <v>5</v>
      </c>
      <c r="G323" s="38">
        <v>1</v>
      </c>
      <c r="H323" s="44" t="s">
        <v>36</v>
      </c>
      <c r="I323" s="45" t="s">
        <v>64</v>
      </c>
      <c r="J323" s="45" t="s">
        <v>544</v>
      </c>
      <c r="K323" s="44"/>
      <c r="L323" s="32" t="str">
        <f>CONCATENATE(W323," ",X323,"-",Y323, ", ",AA323)</f>
        <v>EW 54-500, Rückfallweiche</v>
      </c>
      <c r="M323" s="32" t="s">
        <v>743</v>
      </c>
      <c r="N323" s="33">
        <v>4</v>
      </c>
      <c r="O323" s="34">
        <v>45894</v>
      </c>
      <c r="P323" s="35" t="s">
        <v>791</v>
      </c>
      <c r="Q323" s="36"/>
      <c r="R323" s="29"/>
      <c r="S323" s="37"/>
      <c r="T323" s="37"/>
      <c r="U323" s="30">
        <f t="shared" si="48"/>
        <v>25</v>
      </c>
      <c r="V323" s="30">
        <f t="shared" si="48"/>
        <v>39</v>
      </c>
      <c r="W323" s="30" t="s">
        <v>41</v>
      </c>
      <c r="X323" s="30">
        <v>54</v>
      </c>
      <c r="Y323" s="30">
        <v>500</v>
      </c>
      <c r="Z323" s="30"/>
      <c r="AA323" s="30" t="s">
        <v>782</v>
      </c>
      <c r="AB323" s="30"/>
      <c r="AC323" s="30" t="s">
        <v>46</v>
      </c>
      <c r="AD323" s="30" t="s">
        <v>47</v>
      </c>
      <c r="AE323" s="30" t="s">
        <v>48</v>
      </c>
      <c r="AF323" s="30" t="s">
        <v>70</v>
      </c>
      <c r="AG323" s="30"/>
      <c r="AH323" s="30"/>
      <c r="AI323" s="30"/>
      <c r="AJ323" s="30"/>
      <c r="AK323" s="29"/>
    </row>
    <row r="324" spans="1:37" s="39" customFormat="1">
      <c r="A324" s="29" t="s">
        <v>792</v>
      </c>
      <c r="B324" s="38" t="str">
        <f t="shared" si="47"/>
        <v>Sw 3802.0101</v>
      </c>
      <c r="C324" s="38" t="s">
        <v>35</v>
      </c>
      <c r="D324" s="38">
        <v>3</v>
      </c>
      <c r="E324" s="38">
        <v>8</v>
      </c>
      <c r="F324" s="38">
        <v>0</v>
      </c>
      <c r="G324" s="38">
        <v>2</v>
      </c>
      <c r="H324" s="38" t="s">
        <v>36</v>
      </c>
      <c r="I324" s="49" t="s">
        <v>38</v>
      </c>
      <c r="J324" s="49" t="s">
        <v>38</v>
      </c>
      <c r="K324" s="44">
        <v>1</v>
      </c>
      <c r="L324" s="32" t="s">
        <v>793</v>
      </c>
      <c r="M324" s="32" t="s">
        <v>794</v>
      </c>
      <c r="N324" s="33">
        <v>4</v>
      </c>
      <c r="O324" s="34">
        <v>45945</v>
      </c>
      <c r="P324" s="35"/>
      <c r="Q324" s="36"/>
      <c r="R324" s="29"/>
      <c r="S324" s="37"/>
      <c r="T324" s="37"/>
      <c r="U324" s="30">
        <f t="shared" si="48"/>
        <v>37</v>
      </c>
      <c r="V324" s="30">
        <f t="shared" si="48"/>
        <v>37</v>
      </c>
      <c r="W324" s="30" t="s">
        <v>452</v>
      </c>
      <c r="X324" s="30" t="s">
        <v>453</v>
      </c>
      <c r="Y324" s="30" t="s">
        <v>45</v>
      </c>
      <c r="Z324" s="30" t="s">
        <v>45</v>
      </c>
      <c r="AA324" s="30" t="s">
        <v>795</v>
      </c>
      <c r="AB324" s="30" t="s">
        <v>45</v>
      </c>
      <c r="AC324" s="30"/>
      <c r="AD324" s="30"/>
      <c r="AE324" s="30"/>
      <c r="AF324" s="30" t="s">
        <v>45</v>
      </c>
      <c r="AG324" s="30" t="s">
        <v>45</v>
      </c>
      <c r="AH324" s="30" t="s">
        <v>314</v>
      </c>
      <c r="AI324" s="30"/>
      <c r="AJ324" s="30"/>
      <c r="AK324" s="29"/>
    </row>
    <row r="325" spans="1:37" s="39" customFormat="1">
      <c r="A325" s="29" t="s">
        <v>796</v>
      </c>
      <c r="B325" s="29" t="str">
        <f t="shared" si="47"/>
        <v>Sw 3802.0101</v>
      </c>
      <c r="C325" s="29" t="s">
        <v>35</v>
      </c>
      <c r="D325" s="29">
        <v>3</v>
      </c>
      <c r="E325" s="29">
        <v>8</v>
      </c>
      <c r="F325" s="29">
        <v>0</v>
      </c>
      <c r="G325" s="29">
        <v>2</v>
      </c>
      <c r="H325" s="29" t="s">
        <v>36</v>
      </c>
      <c r="I325" s="47" t="s">
        <v>38</v>
      </c>
      <c r="J325" s="47" t="s">
        <v>38</v>
      </c>
      <c r="K325" s="30">
        <v>1</v>
      </c>
      <c r="L325" s="32" t="s">
        <v>797</v>
      </c>
      <c r="M325" s="32" t="s">
        <v>798</v>
      </c>
      <c r="N325" s="33">
        <v>2</v>
      </c>
      <c r="O325" s="34">
        <v>45454</v>
      </c>
      <c r="P325" s="35"/>
      <c r="Q325" s="36"/>
      <c r="R325" s="29"/>
      <c r="S325" s="37"/>
      <c r="T325" s="37"/>
      <c r="U325" s="30">
        <f t="shared" si="48"/>
        <v>36</v>
      </c>
      <c r="V325" s="30">
        <f t="shared" si="48"/>
        <v>40</v>
      </c>
      <c r="W325" s="30" t="s">
        <v>452</v>
      </c>
      <c r="X325" s="30" t="s">
        <v>453</v>
      </c>
      <c r="Y325" s="30" t="s">
        <v>45</v>
      </c>
      <c r="Z325" s="30" t="s">
        <v>45</v>
      </c>
      <c r="AA325" s="30" t="s">
        <v>795</v>
      </c>
      <c r="AB325" s="30" t="s">
        <v>45</v>
      </c>
      <c r="AC325" s="30" t="s">
        <v>82</v>
      </c>
      <c r="AD325" s="30" t="s">
        <v>47</v>
      </c>
      <c r="AE325" s="30" t="s">
        <v>48</v>
      </c>
      <c r="AF325" s="30" t="s">
        <v>45</v>
      </c>
      <c r="AG325" s="30" t="s">
        <v>45</v>
      </c>
      <c r="AH325" s="30" t="s">
        <v>318</v>
      </c>
      <c r="AI325" s="30"/>
      <c r="AJ325" s="30"/>
      <c r="AK325" s="29"/>
    </row>
    <row r="326" spans="1:37" s="39" customFormat="1">
      <c r="A326" s="29" t="s">
        <v>799</v>
      </c>
      <c r="B326" s="38" t="str">
        <f t="shared" si="47"/>
        <v>Sw 3802.0121</v>
      </c>
      <c r="C326" s="38" t="s">
        <v>35</v>
      </c>
      <c r="D326" s="38">
        <v>3</v>
      </c>
      <c r="E326" s="38">
        <v>8</v>
      </c>
      <c r="F326" s="38">
        <v>0</v>
      </c>
      <c r="G326" s="38">
        <v>2</v>
      </c>
      <c r="H326" s="38" t="s">
        <v>36</v>
      </c>
      <c r="I326" s="49" t="s">
        <v>38</v>
      </c>
      <c r="J326" s="49">
        <v>21</v>
      </c>
      <c r="K326" s="44">
        <v>1</v>
      </c>
      <c r="L326" s="32" t="s">
        <v>797</v>
      </c>
      <c r="M326" s="32" t="s">
        <v>800</v>
      </c>
      <c r="N326" s="33">
        <v>3</v>
      </c>
      <c r="O326" s="34">
        <v>45455</v>
      </c>
      <c r="P326" s="35"/>
      <c r="Q326" s="36"/>
      <c r="R326" s="29"/>
      <c r="S326" s="37"/>
      <c r="T326" s="37"/>
      <c r="U326" s="30">
        <f t="shared" si="48"/>
        <v>36</v>
      </c>
      <c r="V326" s="30">
        <f t="shared" si="48"/>
        <v>36</v>
      </c>
      <c r="W326" s="30" t="s">
        <v>452</v>
      </c>
      <c r="X326" s="30" t="s">
        <v>453</v>
      </c>
      <c r="Y326" s="30" t="s">
        <v>45</v>
      </c>
      <c r="Z326" s="30" t="s">
        <v>45</v>
      </c>
      <c r="AA326" s="30" t="s">
        <v>795</v>
      </c>
      <c r="AB326" s="30" t="s">
        <v>45</v>
      </c>
      <c r="AC326" s="30" t="s">
        <v>82</v>
      </c>
      <c r="AD326" s="30" t="s">
        <v>47</v>
      </c>
      <c r="AE326" s="30" t="s">
        <v>48</v>
      </c>
      <c r="AF326" s="30" t="s">
        <v>45</v>
      </c>
      <c r="AG326" s="30" t="s">
        <v>45</v>
      </c>
      <c r="AH326" s="30" t="s">
        <v>314</v>
      </c>
      <c r="AI326" s="30"/>
      <c r="AJ326" s="30"/>
      <c r="AK326" s="29"/>
    </row>
    <row r="327" spans="1:37" s="39" customFormat="1">
      <c r="A327" s="29" t="s">
        <v>801</v>
      </c>
      <c r="B327" s="29" t="str">
        <f t="shared" si="47"/>
        <v>Sw 3802.0101</v>
      </c>
      <c r="C327" s="29" t="s">
        <v>35</v>
      </c>
      <c r="D327" s="29">
        <v>3</v>
      </c>
      <c r="E327" s="29">
        <v>8</v>
      </c>
      <c r="F327" s="29">
        <v>0</v>
      </c>
      <c r="G327" s="29">
        <v>2</v>
      </c>
      <c r="H327" s="29" t="s">
        <v>36</v>
      </c>
      <c r="I327" s="47" t="s">
        <v>38</v>
      </c>
      <c r="J327" s="47" t="s">
        <v>38</v>
      </c>
      <c r="K327" s="30">
        <v>1</v>
      </c>
      <c r="L327" s="32" t="s">
        <v>802</v>
      </c>
      <c r="M327" s="32" t="s">
        <v>798</v>
      </c>
      <c r="N327" s="33">
        <v>5</v>
      </c>
      <c r="O327" s="34">
        <v>45455</v>
      </c>
      <c r="P327" s="35" t="s">
        <v>803</v>
      </c>
      <c r="Q327" s="36" t="s">
        <v>804</v>
      </c>
      <c r="R327" s="29"/>
      <c r="S327" s="37"/>
      <c r="T327" s="37"/>
      <c r="U327" s="30">
        <f t="shared" si="48"/>
        <v>39</v>
      </c>
      <c r="V327" s="30">
        <f t="shared" si="48"/>
        <v>40</v>
      </c>
      <c r="W327" s="30" t="s">
        <v>452</v>
      </c>
      <c r="X327" s="30" t="s">
        <v>453</v>
      </c>
      <c r="Y327" s="30" t="s">
        <v>45</v>
      </c>
      <c r="Z327" s="30" t="s">
        <v>45</v>
      </c>
      <c r="AA327" s="30" t="s">
        <v>795</v>
      </c>
      <c r="AB327" s="30" t="s">
        <v>45</v>
      </c>
      <c r="AC327" s="30" t="s">
        <v>79</v>
      </c>
      <c r="AD327" s="30" t="s">
        <v>466</v>
      </c>
      <c r="AE327" s="30" t="s">
        <v>48</v>
      </c>
      <c r="AF327" s="30" t="s">
        <v>45</v>
      </c>
      <c r="AG327" s="30" t="s">
        <v>45</v>
      </c>
      <c r="AH327" s="30" t="s">
        <v>318</v>
      </c>
      <c r="AI327" s="30"/>
      <c r="AJ327" s="30"/>
      <c r="AK327" s="29"/>
    </row>
    <row r="328" spans="1:37" s="39" customFormat="1">
      <c r="A328" s="29" t="s">
        <v>805</v>
      </c>
      <c r="B328" s="38" t="str">
        <f t="shared" si="47"/>
        <v>Sw 3802.0121</v>
      </c>
      <c r="C328" s="38" t="s">
        <v>35</v>
      </c>
      <c r="D328" s="38">
        <v>3</v>
      </c>
      <c r="E328" s="38">
        <v>8</v>
      </c>
      <c r="F328" s="38">
        <v>0</v>
      </c>
      <c r="G328" s="38">
        <v>2</v>
      </c>
      <c r="H328" s="38" t="s">
        <v>36</v>
      </c>
      <c r="I328" s="49" t="s">
        <v>38</v>
      </c>
      <c r="J328" s="49">
        <v>21</v>
      </c>
      <c r="K328" s="44">
        <v>1</v>
      </c>
      <c r="L328" s="32" t="s">
        <v>802</v>
      </c>
      <c r="M328" s="32" t="s">
        <v>800</v>
      </c>
      <c r="N328" s="33">
        <v>5</v>
      </c>
      <c r="O328" s="34">
        <v>45455</v>
      </c>
      <c r="P328" s="35" t="s">
        <v>803</v>
      </c>
      <c r="Q328" s="36" t="s">
        <v>806</v>
      </c>
      <c r="R328" s="29"/>
      <c r="S328" s="37"/>
      <c r="T328" s="37"/>
      <c r="U328" s="30">
        <f t="shared" si="48"/>
        <v>39</v>
      </c>
      <c r="V328" s="30">
        <f t="shared" si="48"/>
        <v>36</v>
      </c>
      <c r="W328" s="30" t="s">
        <v>452</v>
      </c>
      <c r="X328" s="30" t="s">
        <v>453</v>
      </c>
      <c r="Y328" s="30" t="s">
        <v>45</v>
      </c>
      <c r="Z328" s="30" t="s">
        <v>45</v>
      </c>
      <c r="AA328" s="30" t="s">
        <v>795</v>
      </c>
      <c r="AB328" s="30" t="s">
        <v>45</v>
      </c>
      <c r="AC328" s="30" t="s">
        <v>79</v>
      </c>
      <c r="AD328" s="30" t="s">
        <v>466</v>
      </c>
      <c r="AE328" s="30" t="s">
        <v>48</v>
      </c>
      <c r="AF328" s="30" t="s">
        <v>45</v>
      </c>
      <c r="AG328" s="30" t="s">
        <v>45</v>
      </c>
      <c r="AH328" s="30" t="s">
        <v>318</v>
      </c>
      <c r="AI328" s="30"/>
      <c r="AJ328" s="30"/>
      <c r="AK328" s="29"/>
    </row>
    <row r="329" spans="1:37" s="39" customFormat="1">
      <c r="A329" s="38" t="s">
        <v>807</v>
      </c>
      <c r="B329" s="38" t="str">
        <f t="shared" si="47"/>
        <v>Sw 3802.0101</v>
      </c>
      <c r="C329" s="38" t="s">
        <v>35</v>
      </c>
      <c r="D329" s="38">
        <v>3</v>
      </c>
      <c r="E329" s="38">
        <v>8</v>
      </c>
      <c r="F329" s="38">
        <v>0</v>
      </c>
      <c r="G329" s="38">
        <v>2</v>
      </c>
      <c r="H329" s="38" t="s">
        <v>36</v>
      </c>
      <c r="I329" s="49" t="s">
        <v>38</v>
      </c>
      <c r="J329" s="49" t="s">
        <v>38</v>
      </c>
      <c r="K329" s="44">
        <v>1</v>
      </c>
      <c r="L329" s="42" t="s">
        <v>808</v>
      </c>
      <c r="M329" s="42" t="s">
        <v>798</v>
      </c>
      <c r="N329" s="43">
        <v>2</v>
      </c>
      <c r="O329" s="34">
        <v>46065</v>
      </c>
      <c r="P329" s="35" t="s">
        <v>809</v>
      </c>
      <c r="Q329" s="36"/>
      <c r="R329" s="29"/>
      <c r="S329" s="37"/>
      <c r="T329" s="37"/>
      <c r="U329" s="30">
        <f t="shared" si="48"/>
        <v>40</v>
      </c>
      <c r="V329" s="30">
        <f t="shared" si="48"/>
        <v>40</v>
      </c>
      <c r="W329" s="30" t="s">
        <v>452</v>
      </c>
      <c r="X329" s="30" t="s">
        <v>453</v>
      </c>
      <c r="Y329" s="30" t="s">
        <v>45</v>
      </c>
      <c r="Z329" s="30" t="s">
        <v>45</v>
      </c>
      <c r="AA329" s="30" t="s">
        <v>795</v>
      </c>
      <c r="AB329" s="30" t="s">
        <v>45</v>
      </c>
      <c r="AC329" s="30" t="s">
        <v>79</v>
      </c>
      <c r="AD329" s="30" t="s">
        <v>466</v>
      </c>
      <c r="AE329" s="30" t="s">
        <v>48</v>
      </c>
      <c r="AF329" s="30" t="s">
        <v>45</v>
      </c>
      <c r="AG329" s="30" t="s">
        <v>45</v>
      </c>
      <c r="AH329" s="30" t="s">
        <v>318</v>
      </c>
      <c r="AI329" s="30"/>
      <c r="AJ329" s="30"/>
      <c r="AK329" s="29"/>
    </row>
    <row r="330" spans="1:37" s="39" customFormat="1">
      <c r="A330" s="38" t="s">
        <v>810</v>
      </c>
      <c r="B330" s="38" t="str">
        <f t="shared" si="47"/>
        <v>Sw 3802.0101</v>
      </c>
      <c r="C330" s="38" t="s">
        <v>35</v>
      </c>
      <c r="D330" s="38">
        <v>3</v>
      </c>
      <c r="E330" s="38">
        <v>8</v>
      </c>
      <c r="F330" s="38">
        <v>0</v>
      </c>
      <c r="G330" s="38">
        <v>2</v>
      </c>
      <c r="H330" s="38" t="s">
        <v>36</v>
      </c>
      <c r="I330" s="49" t="s">
        <v>38</v>
      </c>
      <c r="J330" s="49" t="s">
        <v>38</v>
      </c>
      <c r="K330" s="44">
        <v>1</v>
      </c>
      <c r="L330" s="42" t="s">
        <v>808</v>
      </c>
      <c r="M330" s="42" t="s">
        <v>811</v>
      </c>
      <c r="N330" s="43">
        <v>1</v>
      </c>
      <c r="O330" s="34">
        <v>46062</v>
      </c>
      <c r="P330" s="35"/>
      <c r="Q330" s="36"/>
      <c r="R330" s="29"/>
      <c r="S330" s="37"/>
      <c r="T330" s="37"/>
      <c r="U330" s="30">
        <f t="shared" si="48"/>
        <v>40</v>
      </c>
      <c r="V330" s="30">
        <f t="shared" si="48"/>
        <v>39</v>
      </c>
      <c r="W330" s="30" t="s">
        <v>452</v>
      </c>
      <c r="X330" s="30" t="s">
        <v>453</v>
      </c>
      <c r="Y330" s="30" t="s">
        <v>45</v>
      </c>
      <c r="Z330" s="30" t="s">
        <v>45</v>
      </c>
      <c r="AA330" s="30" t="s">
        <v>795</v>
      </c>
      <c r="AB330" s="30" t="s">
        <v>45</v>
      </c>
      <c r="AC330" s="30" t="s">
        <v>79</v>
      </c>
      <c r="AD330" s="30" t="s">
        <v>466</v>
      </c>
      <c r="AE330" s="30" t="s">
        <v>48</v>
      </c>
      <c r="AF330" s="30" t="s">
        <v>45</v>
      </c>
      <c r="AG330" s="30" t="s">
        <v>45</v>
      </c>
      <c r="AH330" s="30" t="s">
        <v>318</v>
      </c>
      <c r="AI330" s="30"/>
      <c r="AJ330" s="30"/>
      <c r="AK330" s="29"/>
    </row>
    <row r="331" spans="1:37" s="39" customFormat="1">
      <c r="A331" s="29" t="s">
        <v>812</v>
      </c>
      <c r="B331" s="38" t="str">
        <f t="shared" si="47"/>
        <v>Sw 3842.0201</v>
      </c>
      <c r="C331" s="38" t="s">
        <v>35</v>
      </c>
      <c r="D331" s="38">
        <v>3</v>
      </c>
      <c r="E331" s="38">
        <v>8</v>
      </c>
      <c r="F331" s="38">
        <v>4</v>
      </c>
      <c r="G331" s="38">
        <v>2</v>
      </c>
      <c r="H331" s="38" t="s">
        <v>36</v>
      </c>
      <c r="I331" s="49" t="s">
        <v>51</v>
      </c>
      <c r="J331" s="49" t="s">
        <v>38</v>
      </c>
      <c r="K331" s="44">
        <v>1</v>
      </c>
      <c r="L331" s="32" t="s">
        <v>813</v>
      </c>
      <c r="M331" s="32" t="s">
        <v>814</v>
      </c>
      <c r="N331" s="33">
        <v>2</v>
      </c>
      <c r="O331" s="34">
        <v>45468</v>
      </c>
      <c r="P331" s="35"/>
      <c r="Q331" s="36"/>
      <c r="R331" s="29"/>
      <c r="S331" s="37"/>
      <c r="T331" s="37"/>
      <c r="U331" s="30">
        <f t="shared" si="48"/>
        <v>40</v>
      </c>
      <c r="V331" s="30">
        <f t="shared" si="48"/>
        <v>39</v>
      </c>
      <c r="W331" s="30" t="s">
        <v>515</v>
      </c>
      <c r="X331" s="30">
        <v>49</v>
      </c>
      <c r="Y331" s="30">
        <v>215</v>
      </c>
      <c r="Z331" s="30" t="s">
        <v>45</v>
      </c>
      <c r="AA331" s="30" t="s">
        <v>795</v>
      </c>
      <c r="AB331" s="30" t="s">
        <v>45</v>
      </c>
      <c r="AC331" s="30" t="s">
        <v>79</v>
      </c>
      <c r="AD331" s="30" t="s">
        <v>466</v>
      </c>
      <c r="AE331" s="30" t="s">
        <v>48</v>
      </c>
      <c r="AF331" s="30" t="s">
        <v>45</v>
      </c>
      <c r="AG331" s="30" t="s">
        <v>45</v>
      </c>
      <c r="AH331" s="30" t="s">
        <v>314</v>
      </c>
      <c r="AI331" s="30"/>
      <c r="AJ331" s="30"/>
      <c r="AK331" s="29"/>
    </row>
    <row r="332" spans="1:37" s="39" customFormat="1">
      <c r="A332" s="29" t="s">
        <v>815</v>
      </c>
      <c r="B332" s="38" t="str">
        <f t="shared" si="47"/>
        <v>Sw 3842.0201</v>
      </c>
      <c r="C332" s="38" t="s">
        <v>35</v>
      </c>
      <c r="D332" s="38">
        <v>3</v>
      </c>
      <c r="E332" s="38">
        <v>8</v>
      </c>
      <c r="F332" s="38">
        <v>4</v>
      </c>
      <c r="G332" s="38">
        <v>2</v>
      </c>
      <c r="H332" s="38" t="s">
        <v>36</v>
      </c>
      <c r="I332" s="49" t="s">
        <v>51</v>
      </c>
      <c r="J332" s="49" t="s">
        <v>38</v>
      </c>
      <c r="K332" s="44">
        <v>1</v>
      </c>
      <c r="L332" s="32" t="s">
        <v>816</v>
      </c>
      <c r="M332" s="32" t="s">
        <v>449</v>
      </c>
      <c r="N332" s="33">
        <v>3</v>
      </c>
      <c r="O332" s="34">
        <v>45460</v>
      </c>
      <c r="P332" s="35" t="s">
        <v>817</v>
      </c>
      <c r="Q332" s="36"/>
      <c r="R332" s="29"/>
      <c r="S332" s="37"/>
      <c r="T332" s="37"/>
      <c r="U332" s="30">
        <f t="shared" si="48"/>
        <v>40</v>
      </c>
      <c r="V332" s="30">
        <f t="shared" si="48"/>
        <v>34</v>
      </c>
      <c r="W332" s="30" t="s">
        <v>41</v>
      </c>
      <c r="X332" s="30">
        <v>49</v>
      </c>
      <c r="Y332" s="30">
        <v>190</v>
      </c>
      <c r="Z332" s="30" t="s">
        <v>45</v>
      </c>
      <c r="AA332" s="30" t="s">
        <v>795</v>
      </c>
      <c r="AB332" s="30" t="s">
        <v>45</v>
      </c>
      <c r="AC332" s="30" t="s">
        <v>79</v>
      </c>
      <c r="AD332" s="30" t="s">
        <v>466</v>
      </c>
      <c r="AE332" s="30" t="s">
        <v>48</v>
      </c>
      <c r="AF332" s="30" t="s">
        <v>45</v>
      </c>
      <c r="AG332" s="30" t="s">
        <v>45</v>
      </c>
      <c r="AH332" s="30" t="s">
        <v>314</v>
      </c>
      <c r="AI332" s="30"/>
      <c r="AJ332" s="30"/>
      <c r="AK332" s="29"/>
    </row>
    <row r="333" spans="1:37" s="29" customFormat="1">
      <c r="A333" s="29" t="s">
        <v>818</v>
      </c>
      <c r="B333" s="29" t="str">
        <f t="shared" si="47"/>
        <v>Sw 3842.0201</v>
      </c>
      <c r="C333" s="29" t="s">
        <v>35</v>
      </c>
      <c r="D333" s="29">
        <v>3</v>
      </c>
      <c r="E333" s="29">
        <v>8</v>
      </c>
      <c r="F333" s="29">
        <v>4</v>
      </c>
      <c r="G333" s="29">
        <v>2</v>
      </c>
      <c r="H333" s="29" t="s">
        <v>36</v>
      </c>
      <c r="I333" s="47" t="s">
        <v>51</v>
      </c>
      <c r="J333" s="47" t="s">
        <v>38</v>
      </c>
      <c r="K333" s="30">
        <v>1</v>
      </c>
      <c r="L333" s="32" t="s">
        <v>819</v>
      </c>
      <c r="M333" s="32" t="s">
        <v>449</v>
      </c>
      <c r="N333" s="33">
        <v>2</v>
      </c>
      <c r="O333" s="34">
        <v>45467</v>
      </c>
      <c r="P333" s="35" t="s">
        <v>817</v>
      </c>
      <c r="Q333" s="36"/>
      <c r="S333" s="37"/>
      <c r="T333" s="37"/>
      <c r="U333" s="30">
        <f t="shared" si="48"/>
        <v>40</v>
      </c>
      <c r="V333" s="30">
        <f t="shared" si="48"/>
        <v>34</v>
      </c>
      <c r="W333" s="30" t="s">
        <v>41</v>
      </c>
      <c r="X333" s="30">
        <v>49</v>
      </c>
      <c r="Y333" s="30">
        <v>190</v>
      </c>
      <c r="Z333" s="30" t="s">
        <v>45</v>
      </c>
      <c r="AA333" s="30" t="s">
        <v>795</v>
      </c>
      <c r="AB333" s="30" t="s">
        <v>45</v>
      </c>
      <c r="AC333" s="30" t="s">
        <v>79</v>
      </c>
      <c r="AD333" s="30" t="s">
        <v>466</v>
      </c>
      <c r="AE333" s="30" t="s">
        <v>48</v>
      </c>
      <c r="AF333" s="30" t="s">
        <v>45</v>
      </c>
      <c r="AG333" s="30" t="s">
        <v>45</v>
      </c>
      <c r="AH333" s="30" t="s">
        <v>314</v>
      </c>
      <c r="AI333" s="30"/>
      <c r="AJ333" s="30"/>
    </row>
    <row r="334" spans="1:37" s="39" customFormat="1">
      <c r="A334" s="29" t="s">
        <v>820</v>
      </c>
      <c r="B334" s="29" t="str">
        <f t="shared" si="47"/>
        <v>Sw 3842.0201</v>
      </c>
      <c r="C334" s="29" t="s">
        <v>35</v>
      </c>
      <c r="D334" s="29">
        <v>3</v>
      </c>
      <c r="E334" s="29">
        <v>8</v>
      </c>
      <c r="F334" s="29">
        <v>4</v>
      </c>
      <c r="G334" s="29">
        <v>2</v>
      </c>
      <c r="H334" s="29" t="s">
        <v>36</v>
      </c>
      <c r="I334" s="47" t="s">
        <v>51</v>
      </c>
      <c r="J334" s="47" t="s">
        <v>38</v>
      </c>
      <c r="K334" s="30">
        <v>1</v>
      </c>
      <c r="L334" s="32" t="s">
        <v>821</v>
      </c>
      <c r="M334" s="32" t="s">
        <v>449</v>
      </c>
      <c r="N334" s="33">
        <v>3</v>
      </c>
      <c r="O334" s="34">
        <v>45468</v>
      </c>
      <c r="P334" s="35" t="s">
        <v>817</v>
      </c>
      <c r="Q334" s="36"/>
      <c r="R334" s="29"/>
      <c r="S334" s="37"/>
      <c r="T334" s="37"/>
      <c r="U334" s="30">
        <f t="shared" si="48"/>
        <v>40</v>
      </c>
      <c r="V334" s="30">
        <f t="shared" si="48"/>
        <v>34</v>
      </c>
      <c r="W334" s="30" t="s">
        <v>41</v>
      </c>
      <c r="X334" s="30">
        <v>49</v>
      </c>
      <c r="Y334" s="30">
        <v>190</v>
      </c>
      <c r="Z334" s="30" t="s">
        <v>45</v>
      </c>
      <c r="AA334" s="30" t="s">
        <v>795</v>
      </c>
      <c r="AB334" s="30" t="s">
        <v>45</v>
      </c>
      <c r="AC334" s="30" t="s">
        <v>79</v>
      </c>
      <c r="AD334" s="30" t="s">
        <v>466</v>
      </c>
      <c r="AE334" s="30" t="s">
        <v>48</v>
      </c>
      <c r="AF334" s="30" t="s">
        <v>45</v>
      </c>
      <c r="AG334" s="30" t="s">
        <v>45</v>
      </c>
      <c r="AH334" s="30" t="s">
        <v>314</v>
      </c>
      <c r="AI334" s="30"/>
      <c r="AJ334" s="30"/>
      <c r="AK334" s="29"/>
    </row>
    <row r="335" spans="1:37" s="39" customFormat="1">
      <c r="A335" s="29" t="s">
        <v>822</v>
      </c>
      <c r="B335" s="38" t="str">
        <f t="shared" si="47"/>
        <v>Sw 3842.0201</v>
      </c>
      <c r="C335" s="38" t="s">
        <v>35</v>
      </c>
      <c r="D335" s="38">
        <v>3</v>
      </c>
      <c r="E335" s="38">
        <v>8</v>
      </c>
      <c r="F335" s="38">
        <v>4</v>
      </c>
      <c r="G335" s="38">
        <v>2</v>
      </c>
      <c r="H335" s="38" t="s">
        <v>36</v>
      </c>
      <c r="I335" s="49" t="s">
        <v>51</v>
      </c>
      <c r="J335" s="49" t="s">
        <v>38</v>
      </c>
      <c r="K335" s="44">
        <v>1</v>
      </c>
      <c r="L335" s="32" t="s">
        <v>823</v>
      </c>
      <c r="M335" s="32" t="s">
        <v>449</v>
      </c>
      <c r="N335" s="33">
        <v>3</v>
      </c>
      <c r="O335" s="34">
        <v>45505</v>
      </c>
      <c r="P335" s="35"/>
      <c r="Q335" s="36"/>
      <c r="R335" s="29"/>
      <c r="S335" s="37"/>
      <c r="T335" s="37"/>
      <c r="U335" s="30">
        <f t="shared" si="48"/>
        <v>40</v>
      </c>
      <c r="V335" s="30">
        <f t="shared" si="48"/>
        <v>34</v>
      </c>
      <c r="W335" s="30" t="s">
        <v>41</v>
      </c>
      <c r="X335" s="30">
        <v>49</v>
      </c>
      <c r="Y335" s="30">
        <v>190</v>
      </c>
      <c r="Z335" s="30" t="s">
        <v>45</v>
      </c>
      <c r="AA335" s="30" t="s">
        <v>795</v>
      </c>
      <c r="AB335" s="30" t="s">
        <v>45</v>
      </c>
      <c r="AC335" s="30" t="s">
        <v>79</v>
      </c>
      <c r="AD335" s="30" t="s">
        <v>466</v>
      </c>
      <c r="AE335" s="30" t="s">
        <v>48</v>
      </c>
      <c r="AF335" s="30" t="s">
        <v>45</v>
      </c>
      <c r="AG335" s="30" t="s">
        <v>45</v>
      </c>
      <c r="AH335" s="30" t="s">
        <v>314</v>
      </c>
      <c r="AI335" s="30"/>
      <c r="AJ335" s="30"/>
      <c r="AK335" s="29"/>
    </row>
    <row r="336" spans="1:37" s="39" customFormat="1">
      <c r="A336" s="29" t="s">
        <v>824</v>
      </c>
      <c r="B336" s="38" t="str">
        <f t="shared" si="47"/>
        <v>Sw 3852.0221</v>
      </c>
      <c r="C336" s="38" t="s">
        <v>35</v>
      </c>
      <c r="D336" s="38">
        <v>3</v>
      </c>
      <c r="E336" s="38">
        <v>8</v>
      </c>
      <c r="F336" s="38">
        <v>5</v>
      </c>
      <c r="G336" s="38">
        <v>2</v>
      </c>
      <c r="H336" s="38" t="s">
        <v>36</v>
      </c>
      <c r="I336" s="49" t="s">
        <v>51</v>
      </c>
      <c r="J336" s="49">
        <v>21</v>
      </c>
      <c r="K336" s="44">
        <v>1</v>
      </c>
      <c r="L336" s="32" t="s">
        <v>825</v>
      </c>
      <c r="M336" s="32" t="s">
        <v>449</v>
      </c>
      <c r="N336" s="33">
        <v>2</v>
      </c>
      <c r="O336" s="34">
        <v>45728</v>
      </c>
      <c r="P336" s="35"/>
      <c r="Q336" s="36"/>
      <c r="R336" s="29"/>
      <c r="S336" s="37"/>
      <c r="T336" s="37"/>
      <c r="U336" s="30">
        <f t="shared" si="48"/>
        <v>42</v>
      </c>
      <c r="V336" s="30">
        <f t="shared" si="48"/>
        <v>34</v>
      </c>
      <c r="W336" s="30" t="s">
        <v>41</v>
      </c>
      <c r="X336" s="30">
        <v>54</v>
      </c>
      <c r="Y336" s="30">
        <v>190</v>
      </c>
      <c r="Z336" s="30" t="s">
        <v>45</v>
      </c>
      <c r="AA336" s="30" t="s">
        <v>795</v>
      </c>
      <c r="AB336" s="30" t="s">
        <v>45</v>
      </c>
      <c r="AC336" s="30" t="s">
        <v>79</v>
      </c>
      <c r="AD336" s="30" t="s">
        <v>466</v>
      </c>
      <c r="AE336" s="30" t="s">
        <v>48</v>
      </c>
      <c r="AF336" s="30" t="s">
        <v>45</v>
      </c>
      <c r="AG336" s="30" t="s">
        <v>45</v>
      </c>
      <c r="AH336" s="30" t="s">
        <v>314</v>
      </c>
      <c r="AI336" s="30"/>
      <c r="AJ336" s="30"/>
      <c r="AK336" s="29"/>
    </row>
    <row r="337" spans="1:37" s="39" customFormat="1">
      <c r="A337" s="29" t="s">
        <v>827</v>
      </c>
      <c r="B337" s="38" t="str">
        <f t="shared" si="47"/>
        <v>Sw 3852.0221</v>
      </c>
      <c r="C337" s="38" t="s">
        <v>35</v>
      </c>
      <c r="D337" s="38">
        <v>3</v>
      </c>
      <c r="E337" s="38">
        <v>8</v>
      </c>
      <c r="F337" s="38">
        <v>5</v>
      </c>
      <c r="G337" s="38">
        <v>2</v>
      </c>
      <c r="H337" s="38" t="s">
        <v>36</v>
      </c>
      <c r="I337" s="49" t="s">
        <v>51</v>
      </c>
      <c r="J337" s="49">
        <v>21</v>
      </c>
      <c r="K337" s="44">
        <v>1</v>
      </c>
      <c r="L337" s="32" t="s">
        <v>826</v>
      </c>
      <c r="M337" s="32" t="s">
        <v>459</v>
      </c>
      <c r="N337" s="33">
        <v>3</v>
      </c>
      <c r="O337" s="34">
        <v>45469</v>
      </c>
      <c r="P337" s="35"/>
      <c r="Q337" s="36"/>
      <c r="R337" s="29"/>
      <c r="S337" s="37"/>
      <c r="T337" s="37"/>
      <c r="U337" s="30">
        <f t="shared" si="48"/>
        <v>38</v>
      </c>
      <c r="V337" s="30">
        <f t="shared" si="48"/>
        <v>30</v>
      </c>
      <c r="W337" s="30" t="s">
        <v>41</v>
      </c>
      <c r="X337" s="30">
        <v>54</v>
      </c>
      <c r="Y337" s="30">
        <v>190</v>
      </c>
      <c r="Z337" s="30" t="s">
        <v>45</v>
      </c>
      <c r="AA337" s="30" t="s">
        <v>795</v>
      </c>
      <c r="AB337" s="30" t="s">
        <v>45</v>
      </c>
      <c r="AC337" s="30" t="s">
        <v>79</v>
      </c>
      <c r="AD337" s="30" t="s">
        <v>466</v>
      </c>
      <c r="AE337" s="30" t="s">
        <v>48</v>
      </c>
      <c r="AF337" s="30" t="s">
        <v>45</v>
      </c>
      <c r="AG337" s="30" t="s">
        <v>45</v>
      </c>
      <c r="AH337" s="30" t="s">
        <v>314</v>
      </c>
      <c r="AI337" s="30"/>
      <c r="AJ337" s="30"/>
      <c r="AK337" s="29"/>
    </row>
    <row r="338" spans="1:37" s="39" customFormat="1">
      <c r="A338" s="29" t="s">
        <v>828</v>
      </c>
      <c r="B338" s="38" t="str">
        <f t="shared" si="47"/>
        <v>Sw 4151.0101</v>
      </c>
      <c r="C338" s="38" t="s">
        <v>35</v>
      </c>
      <c r="D338" s="38">
        <v>4</v>
      </c>
      <c r="E338" s="38">
        <v>1</v>
      </c>
      <c r="F338" s="38">
        <v>5</v>
      </c>
      <c r="G338" s="38">
        <v>1</v>
      </c>
      <c r="H338" s="38" t="s">
        <v>36</v>
      </c>
      <c r="I338" s="49" t="s">
        <v>38</v>
      </c>
      <c r="J338" s="49" t="s">
        <v>38</v>
      </c>
      <c r="K338" s="44">
        <v>1</v>
      </c>
      <c r="L338" s="32" t="str">
        <f>CONCATENATE(W338," ",X338,"-",Y338, ", elektr. Schnellläufer")</f>
        <v>EW 49/54-190, elektr. Schnellläufer</v>
      </c>
      <c r="M338" s="32" t="s">
        <v>829</v>
      </c>
      <c r="N338" s="33">
        <v>4</v>
      </c>
      <c r="O338" s="34">
        <v>45372</v>
      </c>
      <c r="P338" s="35" t="str">
        <f>CONCATENATE("S ",R338)</f>
        <v>S 7315.1</v>
      </c>
      <c r="Q338" s="36">
        <v>1</v>
      </c>
      <c r="R338" s="29" t="s">
        <v>830</v>
      </c>
      <c r="S338" s="37"/>
      <c r="T338" s="37"/>
      <c r="U338" s="30">
        <f t="shared" si="48"/>
        <v>35</v>
      </c>
      <c r="V338" s="30">
        <f t="shared" si="48"/>
        <v>32</v>
      </c>
      <c r="W338" s="30" t="s">
        <v>41</v>
      </c>
      <c r="X338" s="30" t="s">
        <v>42</v>
      </c>
      <c r="Y338" s="30">
        <v>190</v>
      </c>
      <c r="Z338" s="30"/>
      <c r="AA338" s="30" t="s">
        <v>831</v>
      </c>
      <c r="AB338" s="30" t="s">
        <v>832</v>
      </c>
      <c r="AC338" s="30" t="s">
        <v>82</v>
      </c>
      <c r="AD338" s="30" t="s">
        <v>47</v>
      </c>
      <c r="AE338" s="30" t="s">
        <v>48</v>
      </c>
      <c r="AF338" s="30" t="s">
        <v>45</v>
      </c>
      <c r="AG338" s="30"/>
      <c r="AH338" s="30"/>
      <c r="AI338" s="30" t="s">
        <v>45</v>
      </c>
      <c r="AJ338" s="30"/>
      <c r="AK338" s="29"/>
    </row>
    <row r="339" spans="1:37" s="39" customFormat="1">
      <c r="A339" s="29" t="s">
        <v>833</v>
      </c>
      <c r="B339" s="29" t="str">
        <f t="shared" si="47"/>
        <v>Sw 4151.0051</v>
      </c>
      <c r="C339" s="29" t="s">
        <v>35</v>
      </c>
      <c r="D339" s="29">
        <v>4</v>
      </c>
      <c r="E339" s="29">
        <v>1</v>
      </c>
      <c r="F339" s="29">
        <v>5</v>
      </c>
      <c r="G339" s="29">
        <v>1</v>
      </c>
      <c r="H339" s="29" t="s">
        <v>36</v>
      </c>
      <c r="I339" s="47" t="s">
        <v>37</v>
      </c>
      <c r="J339" s="30">
        <v>51</v>
      </c>
      <c r="K339" s="30">
        <v>1</v>
      </c>
      <c r="L339" s="32" t="str">
        <f>CONCATENATE(W339," ",X339,"-",Y339, ", elektr. Schnellstläufer")</f>
        <v>EW 49/54-190, elektr. Schnellstläufer</v>
      </c>
      <c r="M339" s="32" t="s">
        <v>834</v>
      </c>
      <c r="N339" s="33">
        <v>2</v>
      </c>
      <c r="O339" s="34">
        <v>43887</v>
      </c>
      <c r="P339" s="35" t="str">
        <f>CONCATENATE("S ",R339)</f>
        <v>S 7317.00</v>
      </c>
      <c r="Q339" s="36">
        <v>1</v>
      </c>
      <c r="R339" s="29" t="s">
        <v>835</v>
      </c>
      <c r="S339" s="37" t="s">
        <v>734</v>
      </c>
      <c r="T339" s="37"/>
      <c r="U339" s="30">
        <f t="shared" si="48"/>
        <v>37</v>
      </c>
      <c r="V339" s="30">
        <f t="shared" si="48"/>
        <v>37</v>
      </c>
      <c r="W339" s="30" t="s">
        <v>41</v>
      </c>
      <c r="X339" s="30" t="s">
        <v>42</v>
      </c>
      <c r="Y339" s="30">
        <v>190</v>
      </c>
      <c r="Z339" s="30"/>
      <c r="AA339" s="30" t="s">
        <v>836</v>
      </c>
      <c r="AB339" s="30" t="s">
        <v>837</v>
      </c>
      <c r="AC339" s="30" t="s">
        <v>82</v>
      </c>
      <c r="AD339" s="30" t="s">
        <v>47</v>
      </c>
      <c r="AE339" s="30" t="s">
        <v>48</v>
      </c>
      <c r="AF339" s="30" t="s">
        <v>45</v>
      </c>
      <c r="AG339" s="30"/>
      <c r="AH339" s="30"/>
      <c r="AI339" s="30" t="s">
        <v>45</v>
      </c>
      <c r="AJ339" s="30"/>
      <c r="AK339" s="29"/>
    </row>
    <row r="340" spans="1:37" s="46" customFormat="1">
      <c r="A340" s="29" t="s">
        <v>838</v>
      </c>
      <c r="B340" s="29" t="str">
        <f t="shared" si="47"/>
        <v>Sw 4151.0052</v>
      </c>
      <c r="C340" s="29" t="s">
        <v>35</v>
      </c>
      <c r="D340" s="29">
        <v>4</v>
      </c>
      <c r="E340" s="29">
        <v>1</v>
      </c>
      <c r="F340" s="29">
        <v>5</v>
      </c>
      <c r="G340" s="29">
        <v>1</v>
      </c>
      <c r="H340" s="29" t="s">
        <v>36</v>
      </c>
      <c r="I340" s="47" t="s">
        <v>37</v>
      </c>
      <c r="J340" s="30">
        <v>52</v>
      </c>
      <c r="K340" s="30">
        <v>1</v>
      </c>
      <c r="L340" s="32" t="str">
        <f>CONCATENATE(W340," ",X340,"-",Y340, ", elektr. Schnellstläufer")</f>
        <v>EW 49/54-190, elektr. Schnellstläufer</v>
      </c>
      <c r="M340" s="32" t="s">
        <v>839</v>
      </c>
      <c r="N340" s="33">
        <v>1</v>
      </c>
      <c r="O340" s="34">
        <v>44061</v>
      </c>
      <c r="P340" s="73" t="s">
        <v>840</v>
      </c>
      <c r="Q340" s="36"/>
      <c r="R340" s="29"/>
      <c r="S340" s="37"/>
      <c r="T340" s="37"/>
      <c r="U340" s="30">
        <f t="shared" si="48"/>
        <v>37</v>
      </c>
      <c r="V340" s="30">
        <f t="shared" si="48"/>
        <v>38</v>
      </c>
      <c r="W340" s="30" t="s">
        <v>41</v>
      </c>
      <c r="X340" s="30" t="s">
        <v>42</v>
      </c>
      <c r="Y340" s="30">
        <v>190</v>
      </c>
      <c r="Z340" s="30"/>
      <c r="AA340" s="30" t="s">
        <v>836</v>
      </c>
      <c r="AB340" s="30" t="s">
        <v>837</v>
      </c>
      <c r="AC340" s="30" t="s">
        <v>82</v>
      </c>
      <c r="AD340" s="30" t="s">
        <v>47</v>
      </c>
      <c r="AE340" s="30" t="s">
        <v>48</v>
      </c>
      <c r="AF340" s="30" t="s">
        <v>45</v>
      </c>
      <c r="AG340" s="30"/>
      <c r="AH340" s="30"/>
      <c r="AI340" s="30" t="s">
        <v>45</v>
      </c>
      <c r="AJ340" s="30"/>
      <c r="AK340" s="29"/>
    </row>
    <row r="341" spans="1:37" s="46" customFormat="1">
      <c r="A341" s="29" t="s">
        <v>841</v>
      </c>
      <c r="B341" s="29" t="str">
        <f t="shared" si="47"/>
        <v>Sw 4151.0053</v>
      </c>
      <c r="C341" s="29" t="s">
        <v>35</v>
      </c>
      <c r="D341" s="29">
        <v>4</v>
      </c>
      <c r="E341" s="29">
        <v>1</v>
      </c>
      <c r="F341" s="29">
        <v>5</v>
      </c>
      <c r="G341" s="29">
        <v>1</v>
      </c>
      <c r="H341" s="29" t="s">
        <v>36</v>
      </c>
      <c r="I341" s="47" t="s">
        <v>37</v>
      </c>
      <c r="J341" s="30">
        <v>53</v>
      </c>
      <c r="K341" s="30">
        <v>1</v>
      </c>
      <c r="L341" s="32" t="str">
        <f>CONCATENATE(W341," ",X341,"-",Y341, ", Schnellstl. Sonderkonstr.")</f>
        <v>EW 49/54-190, Schnellstl. Sonderkonstr.</v>
      </c>
      <c r="M341" s="32" t="s">
        <v>842</v>
      </c>
      <c r="N341" s="33">
        <v>1</v>
      </c>
      <c r="O341" s="34">
        <v>43761</v>
      </c>
      <c r="P341" s="73"/>
      <c r="Q341" s="36"/>
      <c r="R341" s="29"/>
      <c r="S341" s="37"/>
      <c r="T341" s="37"/>
      <c r="U341" s="30">
        <f t="shared" si="48"/>
        <v>39</v>
      </c>
      <c r="V341" s="30">
        <f t="shared" si="48"/>
        <v>20</v>
      </c>
      <c r="W341" s="30" t="s">
        <v>41</v>
      </c>
      <c r="X341" s="30" t="s">
        <v>42</v>
      </c>
      <c r="Y341" s="30">
        <v>190</v>
      </c>
      <c r="Z341" s="30"/>
      <c r="AA341" s="30" t="s">
        <v>836</v>
      </c>
      <c r="AB341" s="30" t="s">
        <v>837</v>
      </c>
      <c r="AC341" s="30" t="s">
        <v>82</v>
      </c>
      <c r="AD341" s="30" t="s">
        <v>47</v>
      </c>
      <c r="AE341" s="30" t="s">
        <v>48</v>
      </c>
      <c r="AF341" s="30" t="s">
        <v>45</v>
      </c>
      <c r="AG341" s="30"/>
      <c r="AH341" s="30"/>
      <c r="AI341" s="30" t="s">
        <v>45</v>
      </c>
      <c r="AJ341" s="30"/>
      <c r="AK341" s="29"/>
    </row>
    <row r="342" spans="1:37" s="46" customFormat="1">
      <c r="A342" s="29" t="s">
        <v>843</v>
      </c>
      <c r="B342" s="38" t="str">
        <f t="shared" si="47"/>
        <v>Sw 4301.0101</v>
      </c>
      <c r="C342" s="38" t="s">
        <v>35</v>
      </c>
      <c r="D342" s="38">
        <v>4</v>
      </c>
      <c r="E342" s="38">
        <v>3</v>
      </c>
      <c r="F342" s="38">
        <v>0</v>
      </c>
      <c r="G342" s="38">
        <v>1</v>
      </c>
      <c r="H342" s="44" t="s">
        <v>36</v>
      </c>
      <c r="I342" s="45" t="s">
        <v>38</v>
      </c>
      <c r="J342" s="45" t="s">
        <v>38</v>
      </c>
      <c r="K342" s="44">
        <v>1</v>
      </c>
      <c r="L342" s="32" t="str">
        <f>CONCATENATE(W342," ",X342,"-",Y342, ", elektr. Schnellläufer")</f>
        <v>EKW 49/54-190, elektr. Schnellläufer</v>
      </c>
      <c r="M342" s="32" t="s">
        <v>311</v>
      </c>
      <c r="N342" s="33">
        <v>2</v>
      </c>
      <c r="O342" s="34">
        <v>44883</v>
      </c>
      <c r="P342" s="35" t="str">
        <f t="shared" ref="P342:P345" si="49">CONCATENATE("S ",R342)</f>
        <v>S 7315.1</v>
      </c>
      <c r="Q342" s="36">
        <v>4</v>
      </c>
      <c r="R342" s="29" t="s">
        <v>830</v>
      </c>
      <c r="S342" s="37"/>
      <c r="T342" s="37"/>
      <c r="U342" s="30">
        <f t="shared" si="48"/>
        <v>36</v>
      </c>
      <c r="V342" s="30">
        <f t="shared" si="48"/>
        <v>11</v>
      </c>
      <c r="W342" s="30" t="s">
        <v>313</v>
      </c>
      <c r="X342" s="30" t="s">
        <v>42</v>
      </c>
      <c r="Y342" s="30">
        <v>190</v>
      </c>
      <c r="Z342" s="30"/>
      <c r="AA342" s="30" t="s">
        <v>831</v>
      </c>
      <c r="AB342" s="30" t="s">
        <v>832</v>
      </c>
      <c r="AC342" s="30" t="s">
        <v>82</v>
      </c>
      <c r="AD342" s="30" t="s">
        <v>47</v>
      </c>
      <c r="AE342" s="30" t="s">
        <v>48</v>
      </c>
      <c r="AF342" s="30" t="s">
        <v>45</v>
      </c>
      <c r="AG342" s="30"/>
      <c r="AH342" s="30" t="s">
        <v>314</v>
      </c>
      <c r="AI342" s="30" t="s">
        <v>45</v>
      </c>
      <c r="AJ342" s="30"/>
      <c r="AK342" s="29"/>
    </row>
    <row r="343" spans="1:37" s="46" customFormat="1">
      <c r="A343" s="29" t="s">
        <v>844</v>
      </c>
      <c r="B343" s="38" t="str">
        <f t="shared" si="47"/>
        <v>Sw 4301.0101</v>
      </c>
      <c r="C343" s="38" t="s">
        <v>35</v>
      </c>
      <c r="D343" s="38">
        <v>4</v>
      </c>
      <c r="E343" s="38">
        <v>3</v>
      </c>
      <c r="F343" s="38">
        <v>0</v>
      </c>
      <c r="G343" s="38">
        <v>1</v>
      </c>
      <c r="H343" s="44" t="s">
        <v>36</v>
      </c>
      <c r="I343" s="45" t="s">
        <v>38</v>
      </c>
      <c r="J343" s="45" t="s">
        <v>38</v>
      </c>
      <c r="K343" s="44">
        <v>1</v>
      </c>
      <c r="L343" s="32" t="str">
        <f>CONCATENATE(W343," ",X343,"-",Y343, ", elektr. Schnellläufer")</f>
        <v>EKW 49/54-190, elektr. Schnellläufer</v>
      </c>
      <c r="M343" s="32" t="s">
        <v>316</v>
      </c>
      <c r="N343" s="33">
        <v>2</v>
      </c>
      <c r="O343" s="34">
        <v>44883</v>
      </c>
      <c r="P343" s="35" t="str">
        <f t="shared" si="49"/>
        <v>S 7315.1</v>
      </c>
      <c r="Q343" s="36">
        <v>3</v>
      </c>
      <c r="R343" s="29" t="s">
        <v>830</v>
      </c>
      <c r="S343" s="37"/>
      <c r="T343" s="37"/>
      <c r="U343" s="30">
        <f t="shared" si="48"/>
        <v>36</v>
      </c>
      <c r="V343" s="30">
        <f t="shared" si="48"/>
        <v>12</v>
      </c>
      <c r="W343" s="30" t="s">
        <v>313</v>
      </c>
      <c r="X343" s="30" t="s">
        <v>42</v>
      </c>
      <c r="Y343" s="30">
        <v>190</v>
      </c>
      <c r="Z343" s="30"/>
      <c r="AA343" s="30" t="s">
        <v>831</v>
      </c>
      <c r="AB343" s="30" t="s">
        <v>832</v>
      </c>
      <c r="AC343" s="30" t="s">
        <v>82</v>
      </c>
      <c r="AD343" s="30" t="s">
        <v>47</v>
      </c>
      <c r="AE343" s="30" t="s">
        <v>48</v>
      </c>
      <c r="AF343" s="30" t="s">
        <v>45</v>
      </c>
      <c r="AG343" s="30"/>
      <c r="AH343" s="30" t="s">
        <v>318</v>
      </c>
      <c r="AI343" s="30" t="s">
        <v>45</v>
      </c>
      <c r="AJ343" s="30"/>
      <c r="AK343" s="29"/>
    </row>
    <row r="344" spans="1:37" s="46" customFormat="1">
      <c r="A344" s="29" t="s">
        <v>845</v>
      </c>
      <c r="B344" s="38" t="str">
        <f t="shared" si="47"/>
        <v>Sw 4301.0151</v>
      </c>
      <c r="C344" s="38" t="s">
        <v>35</v>
      </c>
      <c r="D344" s="38">
        <v>4</v>
      </c>
      <c r="E344" s="38">
        <v>3</v>
      </c>
      <c r="F344" s="38">
        <v>0</v>
      </c>
      <c r="G344" s="38">
        <v>1</v>
      </c>
      <c r="H344" s="44" t="s">
        <v>36</v>
      </c>
      <c r="I344" s="45" t="s">
        <v>38</v>
      </c>
      <c r="J344" s="45">
        <v>51</v>
      </c>
      <c r="K344" s="44">
        <v>1</v>
      </c>
      <c r="L344" s="32" t="str">
        <f>CONCATENATE(W344," ",X344,"-",Y344, ", elektr. Schnellstläufer")</f>
        <v>EKW 49/54-190, elektr. Schnellstläufer</v>
      </c>
      <c r="M344" s="32" t="s">
        <v>846</v>
      </c>
      <c r="N344" s="33">
        <v>2</v>
      </c>
      <c r="O344" s="34">
        <v>44883</v>
      </c>
      <c r="P344" s="35" t="str">
        <f t="shared" si="49"/>
        <v>S 7317.00</v>
      </c>
      <c r="Q344" s="36">
        <v>2</v>
      </c>
      <c r="R344" s="29" t="s">
        <v>835</v>
      </c>
      <c r="S344" s="37"/>
      <c r="T344" s="37"/>
      <c r="U344" s="30">
        <f t="shared" si="48"/>
        <v>38</v>
      </c>
      <c r="V344" s="30">
        <f t="shared" si="48"/>
        <v>28</v>
      </c>
      <c r="W344" s="30" t="s">
        <v>313</v>
      </c>
      <c r="X344" s="30" t="s">
        <v>42</v>
      </c>
      <c r="Y344" s="30">
        <v>190</v>
      </c>
      <c r="Z344" s="30"/>
      <c r="AA344" s="30" t="s">
        <v>836</v>
      </c>
      <c r="AB344" s="30" t="s">
        <v>837</v>
      </c>
      <c r="AC344" s="30" t="s">
        <v>82</v>
      </c>
      <c r="AD344" s="30" t="s">
        <v>47</v>
      </c>
      <c r="AE344" s="30" t="s">
        <v>48</v>
      </c>
      <c r="AF344" s="30" t="s">
        <v>45</v>
      </c>
      <c r="AG344" s="30"/>
      <c r="AH344" s="30" t="s">
        <v>314</v>
      </c>
      <c r="AI344" s="30" t="s">
        <v>45</v>
      </c>
      <c r="AJ344" s="30"/>
      <c r="AK344" s="29"/>
    </row>
    <row r="345" spans="1:37" s="46" customFormat="1">
      <c r="A345" s="29" t="s">
        <v>847</v>
      </c>
      <c r="B345" s="38" t="str">
        <f t="shared" si="47"/>
        <v>Sw 4301.0171</v>
      </c>
      <c r="C345" s="38" t="s">
        <v>35</v>
      </c>
      <c r="D345" s="38">
        <v>4</v>
      </c>
      <c r="E345" s="38">
        <v>3</v>
      </c>
      <c r="F345" s="38">
        <v>0</v>
      </c>
      <c r="G345" s="38">
        <v>1</v>
      </c>
      <c r="H345" s="44" t="s">
        <v>36</v>
      </c>
      <c r="I345" s="45" t="s">
        <v>38</v>
      </c>
      <c r="J345" s="45">
        <v>71</v>
      </c>
      <c r="K345" s="44">
        <v>1</v>
      </c>
      <c r="L345" s="32" t="str">
        <f>CONCATENATE(W345," ",X345,"-",Y345, ", elektr. Schnellstläufer")</f>
        <v>EKW 49/54-190, elektr. Schnellstläufer</v>
      </c>
      <c r="M345" s="32" t="s">
        <v>848</v>
      </c>
      <c r="N345" s="33">
        <v>3</v>
      </c>
      <c r="O345" s="34">
        <v>44883</v>
      </c>
      <c r="P345" s="35" t="str">
        <f t="shared" si="49"/>
        <v>S 7317.00</v>
      </c>
      <c r="Q345" s="36">
        <v>3</v>
      </c>
      <c r="R345" s="29" t="s">
        <v>835</v>
      </c>
      <c r="S345" s="37"/>
      <c r="T345" s="37"/>
      <c r="U345" s="30">
        <f t="shared" si="48"/>
        <v>38</v>
      </c>
      <c r="V345" s="30">
        <f t="shared" si="48"/>
        <v>29</v>
      </c>
      <c r="W345" s="30" t="s">
        <v>313</v>
      </c>
      <c r="X345" s="30" t="s">
        <v>42</v>
      </c>
      <c r="Y345" s="30">
        <v>190</v>
      </c>
      <c r="Z345" s="30"/>
      <c r="AA345" s="30" t="s">
        <v>836</v>
      </c>
      <c r="AB345" s="30" t="s">
        <v>837</v>
      </c>
      <c r="AC345" s="30" t="s">
        <v>82</v>
      </c>
      <c r="AD345" s="30" t="s">
        <v>47</v>
      </c>
      <c r="AE345" s="30" t="s">
        <v>48</v>
      </c>
      <c r="AF345" s="30" t="s">
        <v>45</v>
      </c>
      <c r="AG345" s="30"/>
      <c r="AH345" s="30" t="s">
        <v>318</v>
      </c>
      <c r="AI345" s="30" t="s">
        <v>45</v>
      </c>
      <c r="AJ345" s="30"/>
      <c r="AK345" s="29"/>
    </row>
    <row r="346" spans="1:37" s="46" customFormat="1">
      <c r="A346" s="29" t="s">
        <v>849</v>
      </c>
      <c r="B346" s="29" t="str">
        <f t="shared" ref="B346:B364" si="50">CONCATENATE(C346," ",D346,E346,F346,G346,H346,I346,J346)</f>
        <v>Sw 4401.0121</v>
      </c>
      <c r="C346" s="29" t="s">
        <v>35</v>
      </c>
      <c r="D346" s="29">
        <v>4</v>
      </c>
      <c r="E346" s="29">
        <v>4</v>
      </c>
      <c r="F346" s="29">
        <v>0</v>
      </c>
      <c r="G346" s="29">
        <v>1</v>
      </c>
      <c r="H346" s="30" t="s">
        <v>36</v>
      </c>
      <c r="I346" s="31" t="s">
        <v>38</v>
      </c>
      <c r="J346" s="31">
        <v>21</v>
      </c>
      <c r="K346" s="30">
        <v>1</v>
      </c>
      <c r="L346" s="32" t="str">
        <f>CONCATENATE(W346," ",X346,"-",Y346, ", elektr. Schnellläufer")</f>
        <v>DKW 49-190, elektr. Schnellläufer</v>
      </c>
      <c r="M346" s="32" t="s">
        <v>850</v>
      </c>
      <c r="N346" s="33">
        <v>1</v>
      </c>
      <c r="O346" s="34">
        <v>44221</v>
      </c>
      <c r="P346" s="35" t="str">
        <f t="shared" ref="P346:P350" si="51">CONCATENATE("S ",R346)</f>
        <v>S 7315.1</v>
      </c>
      <c r="Q346" s="36">
        <v>2</v>
      </c>
      <c r="R346" s="29" t="s">
        <v>830</v>
      </c>
      <c r="S346" s="37"/>
      <c r="T346" s="37"/>
      <c r="U346" s="30">
        <f t="shared" ref="U346:V364" si="52">LEN(L346)</f>
        <v>33</v>
      </c>
      <c r="V346" s="30">
        <f t="shared" si="52"/>
        <v>47</v>
      </c>
      <c r="W346" s="30" t="s">
        <v>389</v>
      </c>
      <c r="X346" s="30">
        <v>49</v>
      </c>
      <c r="Y346" s="30">
        <v>190</v>
      </c>
      <c r="Z346" s="30"/>
      <c r="AA346" s="30" t="s">
        <v>831</v>
      </c>
      <c r="AB346" s="30" t="s">
        <v>832</v>
      </c>
      <c r="AC346" s="30" t="s">
        <v>82</v>
      </c>
      <c r="AD346" s="30" t="s">
        <v>47</v>
      </c>
      <c r="AE346" s="30" t="s">
        <v>48</v>
      </c>
      <c r="AF346" s="30" t="s">
        <v>45</v>
      </c>
      <c r="AG346" s="30"/>
      <c r="AH346" s="30" t="s">
        <v>318</v>
      </c>
      <c r="AI346" s="30" t="s">
        <v>45</v>
      </c>
      <c r="AJ346" s="30"/>
      <c r="AK346" s="29"/>
    </row>
    <row r="347" spans="1:37" s="39" customFormat="1">
      <c r="A347" s="29" t="s">
        <v>851</v>
      </c>
      <c r="B347" s="29" t="str">
        <f t="shared" si="50"/>
        <v>Sw 4451.0101</v>
      </c>
      <c r="C347" s="29" t="s">
        <v>35</v>
      </c>
      <c r="D347" s="29">
        <v>4</v>
      </c>
      <c r="E347" s="29">
        <v>4</v>
      </c>
      <c r="F347" s="29">
        <v>5</v>
      </c>
      <c r="G347" s="29">
        <v>1</v>
      </c>
      <c r="H347" s="29" t="s">
        <v>36</v>
      </c>
      <c r="I347" s="30" t="s">
        <v>38</v>
      </c>
      <c r="J347" s="30" t="s">
        <v>38</v>
      </c>
      <c r="K347" s="30">
        <v>1</v>
      </c>
      <c r="L347" s="32" t="str">
        <f>CONCATENATE(W347," ",X347,"-",Y347, ", elektr. Schnellläufer")</f>
        <v>DKW 54-190, elektr. Schnellläufer</v>
      </c>
      <c r="M347" s="32" t="s">
        <v>852</v>
      </c>
      <c r="N347" s="33">
        <v>2</v>
      </c>
      <c r="O347" s="34">
        <v>44362</v>
      </c>
      <c r="P347" s="35" t="str">
        <f t="shared" si="51"/>
        <v>S 7315.3</v>
      </c>
      <c r="Q347" s="36">
        <v>1</v>
      </c>
      <c r="R347" s="29" t="s">
        <v>853</v>
      </c>
      <c r="S347" s="37"/>
      <c r="T347" s="37"/>
      <c r="U347" s="30">
        <f t="shared" si="52"/>
        <v>33</v>
      </c>
      <c r="V347" s="30">
        <f t="shared" si="52"/>
        <v>19</v>
      </c>
      <c r="W347" s="30" t="s">
        <v>389</v>
      </c>
      <c r="X347" s="30">
        <v>54</v>
      </c>
      <c r="Y347" s="30">
        <v>190</v>
      </c>
      <c r="Z347" s="30"/>
      <c r="AA347" s="30" t="s">
        <v>831</v>
      </c>
      <c r="AB347" s="30" t="s">
        <v>832</v>
      </c>
      <c r="AC347" s="30" t="s">
        <v>82</v>
      </c>
      <c r="AD347" s="30" t="s">
        <v>47</v>
      </c>
      <c r="AE347" s="30" t="s">
        <v>854</v>
      </c>
      <c r="AF347" s="30" t="s">
        <v>45</v>
      </c>
      <c r="AG347" s="30"/>
      <c r="AH347" s="30"/>
      <c r="AI347" s="30" t="s">
        <v>45</v>
      </c>
      <c r="AJ347" s="30"/>
      <c r="AK347" s="29"/>
    </row>
    <row r="348" spans="1:37" s="39" customFormat="1">
      <c r="A348" s="29" t="s">
        <v>855</v>
      </c>
      <c r="B348" s="29" t="str">
        <f t="shared" si="50"/>
        <v>Sw 4451.0101</v>
      </c>
      <c r="C348" s="29" t="s">
        <v>35</v>
      </c>
      <c r="D348" s="29">
        <v>4</v>
      </c>
      <c r="E348" s="29">
        <v>4</v>
      </c>
      <c r="F348" s="29">
        <v>5</v>
      </c>
      <c r="G348" s="29">
        <v>1</v>
      </c>
      <c r="H348" s="29" t="s">
        <v>36</v>
      </c>
      <c r="I348" s="47" t="s">
        <v>38</v>
      </c>
      <c r="J348" s="47" t="s">
        <v>38</v>
      </c>
      <c r="K348" s="30">
        <v>1</v>
      </c>
      <c r="L348" s="32" t="str">
        <f>CONCATENATE(W348," ",X348,"-",Y348, ", elektr. Schnellstläufer")</f>
        <v>DKW 54-190, elektr. Schnellstläufer</v>
      </c>
      <c r="M348" s="32" t="s">
        <v>852</v>
      </c>
      <c r="N348" s="33">
        <v>1</v>
      </c>
      <c r="O348" s="34">
        <v>43984</v>
      </c>
      <c r="P348" s="35" t="str">
        <f t="shared" si="51"/>
        <v>S 7317.1</v>
      </c>
      <c r="Q348" s="36">
        <v>1</v>
      </c>
      <c r="R348" s="29" t="s">
        <v>856</v>
      </c>
      <c r="S348" s="37"/>
      <c r="T348" s="37"/>
      <c r="U348" s="30">
        <f t="shared" si="52"/>
        <v>35</v>
      </c>
      <c r="V348" s="30">
        <f t="shared" si="52"/>
        <v>19</v>
      </c>
      <c r="W348" s="30" t="s">
        <v>389</v>
      </c>
      <c r="X348" s="30">
        <v>54</v>
      </c>
      <c r="Y348" s="30">
        <v>190</v>
      </c>
      <c r="Z348" s="30"/>
      <c r="AA348" s="30" t="s">
        <v>836</v>
      </c>
      <c r="AB348" s="30" t="s">
        <v>837</v>
      </c>
      <c r="AC348" s="30" t="s">
        <v>82</v>
      </c>
      <c r="AD348" s="30" t="s">
        <v>47</v>
      </c>
      <c r="AE348" s="30" t="s">
        <v>854</v>
      </c>
      <c r="AF348" s="30" t="s">
        <v>45</v>
      </c>
      <c r="AG348" s="30"/>
      <c r="AH348" s="30"/>
      <c r="AI348" s="30" t="s">
        <v>45</v>
      </c>
      <c r="AJ348" s="29"/>
      <c r="AK348" s="30"/>
    </row>
    <row r="349" spans="1:37" s="39" customFormat="1">
      <c r="A349" s="29" t="s">
        <v>857</v>
      </c>
      <c r="B349" s="29" t="str">
        <f t="shared" si="50"/>
        <v>Sw 5101.0001</v>
      </c>
      <c r="C349" s="29" t="s">
        <v>35</v>
      </c>
      <c r="D349" s="29">
        <v>5</v>
      </c>
      <c r="E349" s="29">
        <v>1</v>
      </c>
      <c r="F349" s="29">
        <v>0</v>
      </c>
      <c r="G349" s="29">
        <v>1</v>
      </c>
      <c r="H349" s="29" t="s">
        <v>36</v>
      </c>
      <c r="I349" s="30" t="s">
        <v>37</v>
      </c>
      <c r="J349" s="30" t="s">
        <v>38</v>
      </c>
      <c r="K349" s="30">
        <v>1</v>
      </c>
      <c r="L349" s="32" t="str">
        <f>CONCATENATE(W349," ",X349,"-",Y349, ", el. gest., S-Bahn Bln ")</f>
        <v xml:space="preserve">EW 49/54-190/300, el. gest., S-Bahn Bln </v>
      </c>
      <c r="M349" s="32" t="s">
        <v>858</v>
      </c>
      <c r="N349" s="33">
        <v>2</v>
      </c>
      <c r="O349" s="34">
        <v>43486</v>
      </c>
      <c r="P349" s="35" t="str">
        <f t="shared" si="51"/>
        <v>S 7314.59</v>
      </c>
      <c r="Q349" s="36">
        <v>1</v>
      </c>
      <c r="R349" s="29" t="s">
        <v>859</v>
      </c>
      <c r="S349" s="37"/>
      <c r="T349" s="37"/>
      <c r="U349" s="30">
        <f t="shared" si="52"/>
        <v>40</v>
      </c>
      <c r="V349" s="30">
        <f t="shared" si="52"/>
        <v>39</v>
      </c>
      <c r="W349" s="30" t="s">
        <v>41</v>
      </c>
      <c r="X349" s="30" t="s">
        <v>42</v>
      </c>
      <c r="Y349" s="30" t="s">
        <v>43</v>
      </c>
      <c r="Z349" s="30"/>
      <c r="AA349" s="30" t="s">
        <v>44</v>
      </c>
      <c r="AB349" s="30" t="s">
        <v>860</v>
      </c>
      <c r="AC349" s="30"/>
      <c r="AD349" s="30" t="s">
        <v>47</v>
      </c>
      <c r="AE349" s="30" t="s">
        <v>48</v>
      </c>
      <c r="AF349" s="30" t="s">
        <v>45</v>
      </c>
      <c r="AG349" s="30" t="str">
        <f t="shared" ref="AG349:AG364" si="53">AE349</f>
        <v>R</v>
      </c>
      <c r="AH349" s="30"/>
      <c r="AI349" s="30" t="s">
        <v>49</v>
      </c>
      <c r="AJ349" s="30"/>
      <c r="AK349" s="29"/>
    </row>
    <row r="350" spans="1:37" s="39" customFormat="1">
      <c r="A350" s="29" t="s">
        <v>861</v>
      </c>
      <c r="B350" s="29" t="str">
        <f t="shared" si="50"/>
        <v>Sw 5101.0002</v>
      </c>
      <c r="C350" s="29" t="s">
        <v>35</v>
      </c>
      <c r="D350" s="29">
        <v>5</v>
      </c>
      <c r="E350" s="29">
        <v>1</v>
      </c>
      <c r="F350" s="29">
        <v>0</v>
      </c>
      <c r="G350" s="29">
        <v>1</v>
      </c>
      <c r="H350" s="29" t="s">
        <v>36</v>
      </c>
      <c r="I350" s="30" t="s">
        <v>37</v>
      </c>
      <c r="J350" s="47" t="s">
        <v>51</v>
      </c>
      <c r="K350" s="30">
        <v>1</v>
      </c>
      <c r="L350" s="32" t="str">
        <f>CONCATENATE(W350," ",X350,"-",Y350, ", el. gest., S-Bahn Bln ")</f>
        <v xml:space="preserve">EW 49/54-190/300, el. gest., S-Bahn Bln </v>
      </c>
      <c r="M350" s="32" t="s">
        <v>862</v>
      </c>
      <c r="N350" s="33">
        <v>1</v>
      </c>
      <c r="O350" s="34">
        <v>43773</v>
      </c>
      <c r="P350" s="35" t="str">
        <f t="shared" si="51"/>
        <v>S 7314.100</v>
      </c>
      <c r="Q350" s="36">
        <v>1</v>
      </c>
      <c r="R350" s="62" t="s">
        <v>863</v>
      </c>
      <c r="S350" s="63"/>
      <c r="T350" s="63"/>
      <c r="U350" s="30">
        <f t="shared" si="52"/>
        <v>40</v>
      </c>
      <c r="V350" s="30">
        <f t="shared" si="52"/>
        <v>26</v>
      </c>
      <c r="W350" s="30" t="s">
        <v>41</v>
      </c>
      <c r="X350" s="30" t="s">
        <v>42</v>
      </c>
      <c r="Y350" s="30" t="s">
        <v>43</v>
      </c>
      <c r="Z350" s="30"/>
      <c r="AA350" s="30" t="s">
        <v>44</v>
      </c>
      <c r="AB350" s="30" t="s">
        <v>860</v>
      </c>
      <c r="AC350" s="30"/>
      <c r="AD350" s="30" t="s">
        <v>47</v>
      </c>
      <c r="AE350" s="30" t="s">
        <v>48</v>
      </c>
      <c r="AF350" s="30" t="s">
        <v>45</v>
      </c>
      <c r="AG350" s="30" t="str">
        <f t="shared" si="53"/>
        <v>R</v>
      </c>
      <c r="AH350" s="30"/>
      <c r="AI350" s="30" t="s">
        <v>49</v>
      </c>
      <c r="AJ350" s="30"/>
      <c r="AK350" s="29"/>
    </row>
    <row r="351" spans="1:37" s="39" customFormat="1">
      <c r="A351" s="29" t="s">
        <v>864</v>
      </c>
      <c r="B351" s="38" t="str">
        <f t="shared" si="50"/>
        <v>Sw 5101.0002</v>
      </c>
      <c r="C351" s="38" t="s">
        <v>35</v>
      </c>
      <c r="D351" s="38">
        <v>5</v>
      </c>
      <c r="E351" s="38">
        <v>1</v>
      </c>
      <c r="F351" s="38">
        <v>0</v>
      </c>
      <c r="G351" s="38">
        <v>1</v>
      </c>
      <c r="H351" s="38" t="s">
        <v>36</v>
      </c>
      <c r="I351" s="44" t="s">
        <v>37</v>
      </c>
      <c r="J351" s="49" t="s">
        <v>51</v>
      </c>
      <c r="K351" s="44">
        <v>1</v>
      </c>
      <c r="L351" s="32" t="str">
        <f>CONCATENATE(W351," ",X351,"-",Y351, ", el. gest., S-Bahn Bln ")</f>
        <v xml:space="preserve">EW 49/54-190/300, el. gest., S-Bahn Bln </v>
      </c>
      <c r="M351" s="32" t="s">
        <v>865</v>
      </c>
      <c r="N351" s="33">
        <v>1</v>
      </c>
      <c r="O351" s="34">
        <v>45252</v>
      </c>
      <c r="P351" s="35" t="s">
        <v>866</v>
      </c>
      <c r="Q351" s="36">
        <v>1</v>
      </c>
      <c r="R351" s="62" t="s">
        <v>863</v>
      </c>
      <c r="S351" s="63"/>
      <c r="T351" s="63"/>
      <c r="U351" s="30">
        <f t="shared" si="52"/>
        <v>40</v>
      </c>
      <c r="V351" s="30">
        <f t="shared" si="52"/>
        <v>37</v>
      </c>
      <c r="W351" s="30" t="s">
        <v>41</v>
      </c>
      <c r="X351" s="30" t="s">
        <v>42</v>
      </c>
      <c r="Y351" s="30" t="s">
        <v>43</v>
      </c>
      <c r="Z351" s="30"/>
      <c r="AA351" s="30" t="s">
        <v>44</v>
      </c>
      <c r="AB351" s="30" t="s">
        <v>860</v>
      </c>
      <c r="AC351" s="30"/>
      <c r="AD351" s="30" t="s">
        <v>47</v>
      </c>
      <c r="AE351" s="30" t="s">
        <v>48</v>
      </c>
      <c r="AF351" s="30" t="s">
        <v>45</v>
      </c>
      <c r="AG351" s="30" t="str">
        <f t="shared" si="53"/>
        <v>R</v>
      </c>
      <c r="AH351" s="30"/>
      <c r="AI351" s="30" t="s">
        <v>49</v>
      </c>
      <c r="AJ351" s="30"/>
      <c r="AK351" s="29"/>
    </row>
    <row r="352" spans="1:37">
      <c r="A352" s="29" t="s">
        <v>867</v>
      </c>
      <c r="B352" s="29" t="str">
        <f t="shared" si="50"/>
        <v>Sw 5101.0051</v>
      </c>
      <c r="C352" s="29" t="s">
        <v>35</v>
      </c>
      <c r="D352" s="29">
        <v>5</v>
      </c>
      <c r="E352" s="29">
        <v>1</v>
      </c>
      <c r="F352" s="29">
        <v>0</v>
      </c>
      <c r="G352" s="29">
        <v>1</v>
      </c>
      <c r="H352" s="30" t="s">
        <v>36</v>
      </c>
      <c r="I352" s="47" t="s">
        <v>37</v>
      </c>
      <c r="J352" s="30">
        <v>51</v>
      </c>
      <c r="K352" s="30">
        <v>1</v>
      </c>
      <c r="L352" s="32" t="str">
        <f>CONCATENATE(W352," ",X352,"-",Y352, ", el. gest., S-Bahn Hmb ")</f>
        <v xml:space="preserve">EW 49/54-190/300, el. gest., S-Bahn Hmb </v>
      </c>
      <c r="M352" s="32" t="s">
        <v>868</v>
      </c>
      <c r="N352" s="33">
        <v>3</v>
      </c>
      <c r="O352" s="34">
        <v>43486</v>
      </c>
      <c r="P352" s="35" t="str">
        <f>CONCATENATE("S ",R352)</f>
        <v>S -</v>
      </c>
      <c r="Q352" s="36" t="s">
        <v>45</v>
      </c>
      <c r="R352" s="29" t="s">
        <v>45</v>
      </c>
      <c r="U352" s="30">
        <f t="shared" si="52"/>
        <v>40</v>
      </c>
      <c r="V352" s="30">
        <f t="shared" si="52"/>
        <v>25</v>
      </c>
      <c r="W352" s="30" t="s">
        <v>41</v>
      </c>
      <c r="X352" s="30" t="s">
        <v>42</v>
      </c>
      <c r="Y352" s="30" t="s">
        <v>43</v>
      </c>
      <c r="AA352" s="30" t="s">
        <v>44</v>
      </c>
      <c r="AB352" s="30" t="s">
        <v>869</v>
      </c>
      <c r="AD352" s="30" t="s">
        <v>47</v>
      </c>
      <c r="AE352" s="30" t="s">
        <v>48</v>
      </c>
      <c r="AF352" s="30" t="s">
        <v>45</v>
      </c>
      <c r="AG352" s="30" t="str">
        <f t="shared" si="53"/>
        <v>R</v>
      </c>
      <c r="AI352" s="30" t="s">
        <v>49</v>
      </c>
      <c r="AK352" s="32" t="s">
        <v>870</v>
      </c>
    </row>
    <row r="353" spans="1:37">
      <c r="A353" s="29" t="s">
        <v>871</v>
      </c>
      <c r="B353" s="29" t="str">
        <f t="shared" si="50"/>
        <v>Sw 5101.0052</v>
      </c>
      <c r="C353" s="29" t="s">
        <v>35</v>
      </c>
      <c r="D353" s="29">
        <v>5</v>
      </c>
      <c r="E353" s="29">
        <v>1</v>
      </c>
      <c r="F353" s="29">
        <v>0</v>
      </c>
      <c r="G353" s="29">
        <v>1</v>
      </c>
      <c r="H353" s="30" t="s">
        <v>36</v>
      </c>
      <c r="I353" s="47" t="s">
        <v>37</v>
      </c>
      <c r="J353" s="30">
        <v>52</v>
      </c>
      <c r="K353" s="30">
        <v>1</v>
      </c>
      <c r="L353" s="32" t="str">
        <f>CONCATENATE(W353," ",X353,"-",Y353, ", el. gest., S-Bahn Hmb ")</f>
        <v xml:space="preserve">EW 49/54-190/300, el. gest., S-Bahn Hmb </v>
      </c>
      <c r="M353" s="32" t="s">
        <v>872</v>
      </c>
      <c r="N353" s="33">
        <v>3</v>
      </c>
      <c r="O353" s="34">
        <v>43486</v>
      </c>
      <c r="P353" s="35" t="str">
        <f>CONCATENATE("S ",R353)</f>
        <v>S -</v>
      </c>
      <c r="Q353" s="36" t="s">
        <v>45</v>
      </c>
      <c r="R353" s="29" t="s">
        <v>45</v>
      </c>
      <c r="U353" s="30">
        <f t="shared" si="52"/>
        <v>40</v>
      </c>
      <c r="V353" s="30">
        <f t="shared" si="52"/>
        <v>38</v>
      </c>
      <c r="W353" s="30" t="s">
        <v>41</v>
      </c>
      <c r="X353" s="30" t="s">
        <v>42</v>
      </c>
      <c r="Y353" s="30" t="s">
        <v>43</v>
      </c>
      <c r="AA353" s="30" t="s">
        <v>44</v>
      </c>
      <c r="AB353" s="30" t="s">
        <v>869</v>
      </c>
      <c r="AD353" s="30" t="s">
        <v>47</v>
      </c>
      <c r="AE353" s="30" t="s">
        <v>48</v>
      </c>
      <c r="AF353" s="30" t="s">
        <v>45</v>
      </c>
      <c r="AG353" s="30" t="str">
        <f t="shared" si="53"/>
        <v>R</v>
      </c>
      <c r="AI353" s="30" t="s">
        <v>49</v>
      </c>
      <c r="AK353" s="32" t="s">
        <v>873</v>
      </c>
    </row>
    <row r="354" spans="1:37">
      <c r="A354" s="29" t="s">
        <v>874</v>
      </c>
      <c r="B354" s="29" t="str">
        <f t="shared" si="50"/>
        <v>Sw 5101.0053</v>
      </c>
      <c r="C354" s="29" t="s">
        <v>35</v>
      </c>
      <c r="D354" s="29">
        <v>5</v>
      </c>
      <c r="E354" s="29">
        <v>1</v>
      </c>
      <c r="F354" s="29">
        <v>0</v>
      </c>
      <c r="G354" s="29">
        <v>1</v>
      </c>
      <c r="H354" s="30" t="s">
        <v>36</v>
      </c>
      <c r="I354" s="47" t="s">
        <v>37</v>
      </c>
      <c r="J354" s="30">
        <v>53</v>
      </c>
      <c r="K354" s="30">
        <v>1</v>
      </c>
      <c r="L354" s="32" t="str">
        <f>CONCATENATE(W354," ",X354,"-",Y354, ", el. gest., S-Bahn Hmb ")</f>
        <v xml:space="preserve">EW 49/54-190/300, el. gest., S-Bahn Hmb </v>
      </c>
      <c r="M354" s="32" t="s">
        <v>875</v>
      </c>
      <c r="N354" s="33">
        <v>1</v>
      </c>
      <c r="O354" s="34">
        <v>43864</v>
      </c>
      <c r="P354" s="35" t="s">
        <v>876</v>
      </c>
      <c r="Q354" s="36" t="s">
        <v>45</v>
      </c>
      <c r="R354" s="29" t="s">
        <v>45</v>
      </c>
      <c r="U354" s="30">
        <f t="shared" si="52"/>
        <v>40</v>
      </c>
      <c r="V354" s="30">
        <f t="shared" si="52"/>
        <v>39</v>
      </c>
      <c r="W354" s="30" t="s">
        <v>41</v>
      </c>
      <c r="X354" s="30" t="s">
        <v>42</v>
      </c>
      <c r="Y354" s="30" t="s">
        <v>43</v>
      </c>
      <c r="AA354" s="30" t="s">
        <v>44</v>
      </c>
      <c r="AB354" s="30" t="s">
        <v>869</v>
      </c>
      <c r="AD354" s="30" t="s">
        <v>47</v>
      </c>
      <c r="AE354" s="30" t="s">
        <v>48</v>
      </c>
      <c r="AF354" s="30" t="s">
        <v>45</v>
      </c>
      <c r="AG354" s="30" t="str">
        <f t="shared" si="53"/>
        <v>R</v>
      </c>
      <c r="AI354" s="30" t="s">
        <v>49</v>
      </c>
      <c r="AK354" s="32" t="s">
        <v>870</v>
      </c>
    </row>
    <row r="355" spans="1:37">
      <c r="A355" s="29" t="s">
        <v>877</v>
      </c>
      <c r="B355" s="29" t="str">
        <f t="shared" si="50"/>
        <v>Sw 5101.0072</v>
      </c>
      <c r="C355" s="29" t="s">
        <v>35</v>
      </c>
      <c r="D355" s="29">
        <v>5</v>
      </c>
      <c r="E355" s="29">
        <v>1</v>
      </c>
      <c r="F355" s="29">
        <v>0</v>
      </c>
      <c r="G355" s="29">
        <v>1</v>
      </c>
      <c r="H355" s="30" t="s">
        <v>36</v>
      </c>
      <c r="I355" s="47" t="s">
        <v>37</v>
      </c>
      <c r="J355" s="30">
        <v>72</v>
      </c>
      <c r="K355" s="30">
        <v>1</v>
      </c>
      <c r="L355" s="32" t="str">
        <f>CONCATENATE(W355," ",X355,"-",Y355, ", el. gest., S-Bahn Hmb ")</f>
        <v xml:space="preserve">EW 49/54-190/300, el. gest., S-Bahn Hmb </v>
      </c>
      <c r="M355" s="32" t="s">
        <v>878</v>
      </c>
      <c r="N355" s="33">
        <v>3</v>
      </c>
      <c r="O355" s="34">
        <v>43486</v>
      </c>
      <c r="P355" s="35" t="str">
        <f t="shared" ref="P355:P356" si="54">CONCATENATE("S ",R355)</f>
        <v>S -</v>
      </c>
      <c r="Q355" s="36" t="s">
        <v>45</v>
      </c>
      <c r="R355" s="29" t="s">
        <v>45</v>
      </c>
      <c r="U355" s="30">
        <f t="shared" si="52"/>
        <v>40</v>
      </c>
      <c r="V355" s="30">
        <f t="shared" si="52"/>
        <v>26</v>
      </c>
      <c r="W355" s="30" t="s">
        <v>41</v>
      </c>
      <c r="X355" s="30" t="s">
        <v>42</v>
      </c>
      <c r="Y355" s="30" t="s">
        <v>43</v>
      </c>
      <c r="AA355" s="30" t="s">
        <v>44</v>
      </c>
      <c r="AB355" s="30" t="s">
        <v>869</v>
      </c>
      <c r="AD355" s="30" t="s">
        <v>47</v>
      </c>
      <c r="AE355" s="30" t="s">
        <v>48</v>
      </c>
      <c r="AF355" s="30" t="s">
        <v>45</v>
      </c>
      <c r="AG355" s="30" t="str">
        <f t="shared" si="53"/>
        <v>R</v>
      </c>
      <c r="AI355" s="30" t="s">
        <v>49</v>
      </c>
      <c r="AJ355" s="55"/>
      <c r="AK355" s="32" t="s">
        <v>879</v>
      </c>
    </row>
    <row r="356" spans="1:37" s="39" customFormat="1">
      <c r="A356" s="29" t="s">
        <v>880</v>
      </c>
      <c r="B356" s="29" t="str">
        <f t="shared" si="50"/>
        <v>Sw 5151.0501</v>
      </c>
      <c r="C356" s="29" t="s">
        <v>35</v>
      </c>
      <c r="D356" s="29">
        <v>5</v>
      </c>
      <c r="E356" s="29">
        <v>1</v>
      </c>
      <c r="F356" s="29">
        <v>5</v>
      </c>
      <c r="G356" s="29">
        <v>1</v>
      </c>
      <c r="H356" s="29" t="s">
        <v>36</v>
      </c>
      <c r="I356" s="47" t="s">
        <v>64</v>
      </c>
      <c r="J356" s="47" t="s">
        <v>38</v>
      </c>
      <c r="K356" s="30">
        <v>1</v>
      </c>
      <c r="L356" s="32" t="str">
        <f t="shared" ref="L356:L357" si="55">CONCATENATE(W356," ",X356,"-",Y356, ", el. gest., S-Bahn Bln ")</f>
        <v xml:space="preserve">EW 54-500, el. gest., S-Bahn Bln </v>
      </c>
      <c r="M356" s="32" t="s">
        <v>65</v>
      </c>
      <c r="N356" s="33">
        <v>2</v>
      </c>
      <c r="O356" s="34">
        <v>43489</v>
      </c>
      <c r="P356" s="35" t="str">
        <f t="shared" si="54"/>
        <v>S 7314.91</v>
      </c>
      <c r="Q356" s="36">
        <v>1</v>
      </c>
      <c r="R356" s="29" t="s">
        <v>881</v>
      </c>
      <c r="S356" s="37"/>
      <c r="T356" s="37"/>
      <c r="U356" s="30">
        <f t="shared" si="52"/>
        <v>33</v>
      </c>
      <c r="V356" s="30">
        <f t="shared" si="52"/>
        <v>24</v>
      </c>
      <c r="W356" s="30" t="s">
        <v>41</v>
      </c>
      <c r="X356" s="30">
        <v>54</v>
      </c>
      <c r="Y356" s="30">
        <v>500</v>
      </c>
      <c r="Z356" s="30"/>
      <c r="AA356" s="30" t="s">
        <v>44</v>
      </c>
      <c r="AB356" s="30" t="s">
        <v>860</v>
      </c>
      <c r="AC356" s="30"/>
      <c r="AD356" s="30" t="s">
        <v>47</v>
      </c>
      <c r="AE356" s="30" t="s">
        <v>48</v>
      </c>
      <c r="AF356" s="30" t="s">
        <v>48</v>
      </c>
      <c r="AG356" s="30" t="str">
        <f t="shared" si="53"/>
        <v>R</v>
      </c>
      <c r="AH356" s="30"/>
      <c r="AI356" s="30" t="s">
        <v>49</v>
      </c>
      <c r="AJ356" s="30"/>
      <c r="AK356" s="29"/>
    </row>
    <row r="357" spans="1:37" s="65" customFormat="1">
      <c r="A357" s="38" t="s">
        <v>882</v>
      </c>
      <c r="B357" s="38" t="str">
        <f t="shared" si="50"/>
        <v>Sw 5151.0502</v>
      </c>
      <c r="C357" s="38" t="s">
        <v>35</v>
      </c>
      <c r="D357" s="38">
        <v>5</v>
      </c>
      <c r="E357" s="38">
        <v>1</v>
      </c>
      <c r="F357" s="38">
        <v>5</v>
      </c>
      <c r="G357" s="38">
        <v>1</v>
      </c>
      <c r="H357" s="38" t="s">
        <v>36</v>
      </c>
      <c r="I357" s="49" t="s">
        <v>64</v>
      </c>
      <c r="J357" s="49" t="s">
        <v>51</v>
      </c>
      <c r="K357" s="44">
        <v>1</v>
      </c>
      <c r="L357" s="42" t="str">
        <f t="shared" si="55"/>
        <v xml:space="preserve">EW 54-500, el. gest., S-Bahn Bln </v>
      </c>
      <c r="M357" s="42" t="s">
        <v>883</v>
      </c>
      <c r="N357" s="43">
        <v>1</v>
      </c>
      <c r="O357" s="78">
        <v>46006</v>
      </c>
      <c r="P357" s="76"/>
      <c r="Q357" s="77"/>
      <c r="S357" s="37" t="s">
        <v>734</v>
      </c>
      <c r="T357" s="37"/>
      <c r="U357" s="30">
        <f t="shared" si="52"/>
        <v>33</v>
      </c>
      <c r="V357" s="30">
        <f t="shared" si="52"/>
        <v>38</v>
      </c>
      <c r="W357" s="30" t="s">
        <v>41</v>
      </c>
      <c r="X357" s="30">
        <v>54</v>
      </c>
      <c r="Y357" s="30">
        <v>500</v>
      </c>
      <c r="Z357" s="30"/>
      <c r="AA357" s="30" t="s">
        <v>44</v>
      </c>
      <c r="AB357" s="30" t="s">
        <v>860</v>
      </c>
      <c r="AC357" s="30"/>
      <c r="AD357" s="30" t="s">
        <v>47</v>
      </c>
      <c r="AE357" s="30" t="s">
        <v>48</v>
      </c>
      <c r="AF357" s="30" t="s">
        <v>48</v>
      </c>
      <c r="AG357" s="30" t="str">
        <f t="shared" si="53"/>
        <v>R</v>
      </c>
      <c r="AH357" s="30"/>
      <c r="AI357" s="30" t="s">
        <v>49</v>
      </c>
      <c r="AJ357" s="66"/>
    </row>
    <row r="358" spans="1:37" s="39" customFormat="1">
      <c r="A358" s="29" t="s">
        <v>884</v>
      </c>
      <c r="B358" s="38" t="str">
        <f t="shared" si="50"/>
        <v>Sw 5151.0503</v>
      </c>
      <c r="C358" s="38" t="s">
        <v>35</v>
      </c>
      <c r="D358" s="38">
        <v>5</v>
      </c>
      <c r="E358" s="38">
        <v>1</v>
      </c>
      <c r="F358" s="38">
        <v>5</v>
      </c>
      <c r="G358" s="38">
        <v>1</v>
      </c>
      <c r="H358" s="38" t="s">
        <v>36</v>
      </c>
      <c r="I358" s="49" t="s">
        <v>64</v>
      </c>
      <c r="J358" s="49" t="s">
        <v>58</v>
      </c>
      <c r="K358" s="44">
        <v>1</v>
      </c>
      <c r="L358" s="32" t="str">
        <f>CONCATENATE(W358," ",X358,"-",Y358, ", el. gest., Sonderkonstr.")</f>
        <v>EW 54-500, el. gest., Sonderkonstr.</v>
      </c>
      <c r="M358" s="32" t="s">
        <v>885</v>
      </c>
      <c r="N358" s="33">
        <v>2</v>
      </c>
      <c r="O358" s="34">
        <v>45252</v>
      </c>
      <c r="P358" s="35" t="s">
        <v>886</v>
      </c>
      <c r="Q358" s="36"/>
      <c r="R358" s="29" t="s">
        <v>881</v>
      </c>
      <c r="S358" s="37"/>
      <c r="T358" s="37"/>
      <c r="U358" s="30">
        <f t="shared" si="52"/>
        <v>35</v>
      </c>
      <c r="V358" s="30">
        <f t="shared" si="52"/>
        <v>31</v>
      </c>
      <c r="W358" s="30" t="s">
        <v>41</v>
      </c>
      <c r="X358" s="30">
        <v>54</v>
      </c>
      <c r="Y358" s="30">
        <v>500</v>
      </c>
      <c r="Z358" s="30"/>
      <c r="AA358" s="30" t="s">
        <v>44</v>
      </c>
      <c r="AB358" s="30" t="s">
        <v>860</v>
      </c>
      <c r="AC358" s="30"/>
      <c r="AD358" s="30" t="s">
        <v>47</v>
      </c>
      <c r="AE358" s="30" t="s">
        <v>48</v>
      </c>
      <c r="AF358" s="30" t="s">
        <v>48</v>
      </c>
      <c r="AG358" s="30" t="str">
        <f t="shared" si="53"/>
        <v>R</v>
      </c>
      <c r="AH358" s="30"/>
      <c r="AI358" s="30" t="s">
        <v>49</v>
      </c>
      <c r="AJ358" s="30"/>
      <c r="AK358" s="29"/>
    </row>
    <row r="359" spans="1:37" s="39" customFormat="1">
      <c r="A359" s="29" t="s">
        <v>887</v>
      </c>
      <c r="B359" s="38" t="str">
        <f t="shared" si="50"/>
        <v>Sw 5151.0503</v>
      </c>
      <c r="C359" s="38" t="s">
        <v>35</v>
      </c>
      <c r="D359" s="38">
        <v>5</v>
      </c>
      <c r="E359" s="38">
        <v>1</v>
      </c>
      <c r="F359" s="38">
        <v>5</v>
      </c>
      <c r="G359" s="38">
        <v>1</v>
      </c>
      <c r="H359" s="38" t="s">
        <v>36</v>
      </c>
      <c r="I359" s="49" t="s">
        <v>64</v>
      </c>
      <c r="J359" s="49" t="s">
        <v>58</v>
      </c>
      <c r="K359" s="44">
        <v>1</v>
      </c>
      <c r="L359" s="32" t="str">
        <f>CONCATENATE(W359," ",X359,"-",Y359, ", el. gest., S-Bahn Bln ")</f>
        <v xml:space="preserve">EW 54-500, el. gest., S-Bahn Bln </v>
      </c>
      <c r="M359" s="32" t="s">
        <v>888</v>
      </c>
      <c r="N359" s="33">
        <v>1</v>
      </c>
      <c r="O359" s="34">
        <v>44567</v>
      </c>
      <c r="P359" s="35"/>
      <c r="Q359" s="36"/>
      <c r="R359" s="29" t="s">
        <v>881</v>
      </c>
      <c r="S359" s="37"/>
      <c r="T359" s="37"/>
      <c r="U359" s="30">
        <f t="shared" si="52"/>
        <v>33</v>
      </c>
      <c r="V359" s="30">
        <f t="shared" si="52"/>
        <v>39</v>
      </c>
      <c r="W359" s="30" t="s">
        <v>41</v>
      </c>
      <c r="X359" s="30">
        <v>54</v>
      </c>
      <c r="Y359" s="30">
        <v>500</v>
      </c>
      <c r="Z359" s="30"/>
      <c r="AA359" s="30" t="s">
        <v>44</v>
      </c>
      <c r="AB359" s="30" t="s">
        <v>860</v>
      </c>
      <c r="AC359" s="30"/>
      <c r="AD359" s="30" t="s">
        <v>47</v>
      </c>
      <c r="AE359" s="30" t="s">
        <v>48</v>
      </c>
      <c r="AF359" s="30" t="s">
        <v>48</v>
      </c>
      <c r="AG359" s="30" t="str">
        <f t="shared" si="53"/>
        <v>R</v>
      </c>
      <c r="AH359" s="30"/>
      <c r="AI359" s="30" t="s">
        <v>49</v>
      </c>
      <c r="AJ359" s="30"/>
      <c r="AK359" s="29"/>
    </row>
    <row r="360" spans="1:37" s="39" customFormat="1">
      <c r="A360" s="29" t="s">
        <v>889</v>
      </c>
      <c r="B360" s="38" t="str">
        <f t="shared" si="50"/>
        <v>Sw 5151.0511</v>
      </c>
      <c r="C360" s="38" t="s">
        <v>35</v>
      </c>
      <c r="D360" s="38">
        <v>5</v>
      </c>
      <c r="E360" s="38">
        <v>1</v>
      </c>
      <c r="F360" s="38">
        <v>5</v>
      </c>
      <c r="G360" s="38">
        <v>1</v>
      </c>
      <c r="H360" s="38" t="s">
        <v>36</v>
      </c>
      <c r="I360" s="49" t="s">
        <v>64</v>
      </c>
      <c r="J360" s="49">
        <v>11</v>
      </c>
      <c r="K360" s="44">
        <v>1</v>
      </c>
      <c r="L360" s="32" t="str">
        <f>CONCATENATE(W360," ",X360,"-",Y360, ", el. gest., S-Bahn Bln ")</f>
        <v xml:space="preserve">EW 54-500, el. gest., S-Bahn Bln </v>
      </c>
      <c r="M360" s="32" t="s">
        <v>68</v>
      </c>
      <c r="N360" s="33">
        <v>3</v>
      </c>
      <c r="O360" s="34">
        <v>44781</v>
      </c>
      <c r="P360" s="35" t="str">
        <f>CONCATENATE("S ",R360)</f>
        <v>S 7314.92</v>
      </c>
      <c r="Q360" s="36">
        <v>3</v>
      </c>
      <c r="R360" s="29" t="s">
        <v>890</v>
      </c>
      <c r="S360" s="37"/>
      <c r="T360" s="37"/>
      <c r="U360" s="30">
        <f t="shared" si="52"/>
        <v>33</v>
      </c>
      <c r="V360" s="30">
        <f t="shared" si="52"/>
        <v>20</v>
      </c>
      <c r="W360" s="30" t="s">
        <v>41</v>
      </c>
      <c r="X360" s="30">
        <v>54</v>
      </c>
      <c r="Y360" s="30">
        <v>500</v>
      </c>
      <c r="Z360" s="30"/>
      <c r="AA360" s="30" t="s">
        <v>44</v>
      </c>
      <c r="AB360" s="30" t="s">
        <v>860</v>
      </c>
      <c r="AC360" s="30"/>
      <c r="AD360" s="30" t="s">
        <v>47</v>
      </c>
      <c r="AE360" s="30" t="s">
        <v>48</v>
      </c>
      <c r="AF360" s="30" t="s">
        <v>70</v>
      </c>
      <c r="AG360" s="30" t="str">
        <f t="shared" si="53"/>
        <v>R</v>
      </c>
      <c r="AH360" s="30"/>
      <c r="AI360" s="30" t="s">
        <v>49</v>
      </c>
      <c r="AJ360" s="30"/>
      <c r="AK360" s="29"/>
    </row>
    <row r="361" spans="1:37" s="39" customFormat="1">
      <c r="A361" s="29" t="s">
        <v>891</v>
      </c>
      <c r="B361" s="38" t="str">
        <f t="shared" si="50"/>
        <v>Sw 5151.0512</v>
      </c>
      <c r="C361" s="38" t="s">
        <v>35</v>
      </c>
      <c r="D361" s="38">
        <v>5</v>
      </c>
      <c r="E361" s="38">
        <v>1</v>
      </c>
      <c r="F361" s="38">
        <v>5</v>
      </c>
      <c r="G361" s="38">
        <v>1</v>
      </c>
      <c r="H361" s="38" t="s">
        <v>36</v>
      </c>
      <c r="I361" s="49" t="s">
        <v>64</v>
      </c>
      <c r="J361" s="49">
        <v>12</v>
      </c>
      <c r="K361" s="44">
        <v>1</v>
      </c>
      <c r="L361" s="32" t="str">
        <f>CONCATENATE(W361," ",X361,"-",Y361, ", el. gest., S-Bahn Bln ")</f>
        <v xml:space="preserve">EW 54-500, el. gest., S-Bahn Bln </v>
      </c>
      <c r="M361" s="32" t="s">
        <v>892</v>
      </c>
      <c r="N361" s="33">
        <v>2</v>
      </c>
      <c r="O361" s="34">
        <v>44761</v>
      </c>
      <c r="P361" s="35"/>
      <c r="Q361" s="36"/>
      <c r="R361" s="29" t="s">
        <v>890</v>
      </c>
      <c r="S361" s="37"/>
      <c r="T361" s="37"/>
      <c r="U361" s="30">
        <f t="shared" si="52"/>
        <v>33</v>
      </c>
      <c r="V361" s="30">
        <f t="shared" si="52"/>
        <v>33</v>
      </c>
      <c r="W361" s="30" t="s">
        <v>41</v>
      </c>
      <c r="X361" s="30">
        <v>54</v>
      </c>
      <c r="Y361" s="30">
        <v>500</v>
      </c>
      <c r="Z361" s="30"/>
      <c r="AA361" s="30" t="s">
        <v>44</v>
      </c>
      <c r="AB361" s="30" t="s">
        <v>860</v>
      </c>
      <c r="AC361" s="30"/>
      <c r="AD361" s="30" t="s">
        <v>47</v>
      </c>
      <c r="AE361" s="30" t="s">
        <v>48</v>
      </c>
      <c r="AF361" s="30" t="s">
        <v>70</v>
      </c>
      <c r="AG361" s="30" t="str">
        <f t="shared" si="53"/>
        <v>R</v>
      </c>
      <c r="AH361" s="30"/>
      <c r="AI361" s="30" t="s">
        <v>49</v>
      </c>
      <c r="AJ361" s="30"/>
      <c r="AK361" s="29"/>
    </row>
    <row r="362" spans="1:37" s="39" customFormat="1">
      <c r="A362" s="29" t="s">
        <v>893</v>
      </c>
      <c r="B362" s="29" t="str">
        <f t="shared" si="50"/>
        <v>Sw 5151.0513</v>
      </c>
      <c r="C362" s="29" t="s">
        <v>35</v>
      </c>
      <c r="D362" s="29">
        <v>5</v>
      </c>
      <c r="E362" s="29">
        <v>1</v>
      </c>
      <c r="F362" s="29">
        <v>5</v>
      </c>
      <c r="G362" s="29">
        <v>1</v>
      </c>
      <c r="H362" s="29" t="s">
        <v>36</v>
      </c>
      <c r="I362" s="47" t="s">
        <v>64</v>
      </c>
      <c r="J362" s="47">
        <v>13</v>
      </c>
      <c r="K362" s="30">
        <v>1</v>
      </c>
      <c r="L362" s="32" t="str">
        <f>CONCATENATE(W362," ",X362,"-",Y362, ", el. gest., Sonderkonstr.")</f>
        <v>EW 54-500, el. gest., Sonderkonstr.</v>
      </c>
      <c r="M362" s="32" t="s">
        <v>894</v>
      </c>
      <c r="N362" s="33">
        <v>1</v>
      </c>
      <c r="O362" s="34">
        <v>43789</v>
      </c>
      <c r="P362" s="35"/>
      <c r="Q362" s="36"/>
      <c r="R362" s="29" t="s">
        <v>890</v>
      </c>
      <c r="S362" s="37"/>
      <c r="T362" s="37"/>
      <c r="U362" s="30">
        <f t="shared" si="52"/>
        <v>35</v>
      </c>
      <c r="V362" s="30">
        <f t="shared" si="52"/>
        <v>18</v>
      </c>
      <c r="W362" s="30" t="s">
        <v>41</v>
      </c>
      <c r="X362" s="30">
        <v>54</v>
      </c>
      <c r="Y362" s="30">
        <v>500</v>
      </c>
      <c r="Z362" s="30"/>
      <c r="AA362" s="30" t="s">
        <v>44</v>
      </c>
      <c r="AB362" s="30" t="s">
        <v>860</v>
      </c>
      <c r="AC362" s="30"/>
      <c r="AD362" s="30" t="s">
        <v>47</v>
      </c>
      <c r="AE362" s="30" t="s">
        <v>48</v>
      </c>
      <c r="AF362" s="30" t="s">
        <v>70</v>
      </c>
      <c r="AG362" s="30" t="str">
        <f t="shared" si="53"/>
        <v>R</v>
      </c>
      <c r="AH362" s="30"/>
      <c r="AI362" s="30" t="s">
        <v>49</v>
      </c>
      <c r="AJ362" s="30"/>
      <c r="AK362" s="29"/>
    </row>
    <row r="363" spans="1:37" s="39" customFormat="1">
      <c r="A363" s="29" t="s">
        <v>895</v>
      </c>
      <c r="B363" s="38" t="str">
        <f t="shared" si="50"/>
        <v>Sw 5151.0514</v>
      </c>
      <c r="C363" s="38" t="s">
        <v>35</v>
      </c>
      <c r="D363" s="38">
        <v>5</v>
      </c>
      <c r="E363" s="38">
        <v>1</v>
      </c>
      <c r="F363" s="38">
        <v>5</v>
      </c>
      <c r="G363" s="38">
        <v>1</v>
      </c>
      <c r="H363" s="38" t="s">
        <v>36</v>
      </c>
      <c r="I363" s="49" t="s">
        <v>64</v>
      </c>
      <c r="J363" s="49">
        <v>14</v>
      </c>
      <c r="K363" s="44">
        <v>1</v>
      </c>
      <c r="L363" s="32" t="str">
        <f>CONCATENATE(W363," ",X363,"-",Y363, ", el. gest., S-Bahn Bln ")</f>
        <v xml:space="preserve">EW 54-500, el. gest., S-Bahn Bln </v>
      </c>
      <c r="M363" s="32" t="s">
        <v>896</v>
      </c>
      <c r="N363" s="33">
        <v>1</v>
      </c>
      <c r="O363" s="34">
        <v>44593</v>
      </c>
      <c r="P363" s="35"/>
      <c r="Q363" s="36"/>
      <c r="R363" s="29" t="s">
        <v>890</v>
      </c>
      <c r="S363" s="37"/>
      <c r="T363" s="37"/>
      <c r="U363" s="30">
        <f t="shared" si="52"/>
        <v>33</v>
      </c>
      <c r="V363" s="30">
        <f t="shared" si="52"/>
        <v>35</v>
      </c>
      <c r="W363" s="30" t="s">
        <v>41</v>
      </c>
      <c r="X363" s="30">
        <v>54</v>
      </c>
      <c r="Y363" s="30">
        <v>500</v>
      </c>
      <c r="Z363" s="30"/>
      <c r="AA363" s="30" t="s">
        <v>44</v>
      </c>
      <c r="AB363" s="30" t="s">
        <v>860</v>
      </c>
      <c r="AC363" s="30"/>
      <c r="AD363" s="30" t="s">
        <v>47</v>
      </c>
      <c r="AE363" s="30" t="s">
        <v>48</v>
      </c>
      <c r="AF363" s="30" t="s">
        <v>70</v>
      </c>
      <c r="AG363" s="30" t="str">
        <f t="shared" si="53"/>
        <v>R</v>
      </c>
      <c r="AH363" s="30"/>
      <c r="AI363" s="30" t="s">
        <v>49</v>
      </c>
      <c r="AJ363" s="30"/>
      <c r="AK363" s="29"/>
    </row>
    <row r="364" spans="1:37" s="39" customFormat="1">
      <c r="A364" s="29" t="s">
        <v>897</v>
      </c>
      <c r="B364" s="38" t="str">
        <f t="shared" si="50"/>
        <v>Sw 5151.0514</v>
      </c>
      <c r="C364" s="38" t="s">
        <v>35</v>
      </c>
      <c r="D364" s="38">
        <v>5</v>
      </c>
      <c r="E364" s="38">
        <v>1</v>
      </c>
      <c r="F364" s="38">
        <v>5</v>
      </c>
      <c r="G364" s="38">
        <v>1</v>
      </c>
      <c r="H364" s="38" t="s">
        <v>36</v>
      </c>
      <c r="I364" s="49" t="s">
        <v>64</v>
      </c>
      <c r="J364" s="49">
        <v>14</v>
      </c>
      <c r="K364" s="44">
        <v>1</v>
      </c>
      <c r="L364" s="32" t="str">
        <f>CONCATENATE(W364," ",X364,"-",Y364, ", el. gest., S-Bahn Bln ")</f>
        <v xml:space="preserve">EW 54-500, el. gest., S-Bahn Bln </v>
      </c>
      <c r="M364" s="32" t="s">
        <v>898</v>
      </c>
      <c r="N364" s="33">
        <v>1</v>
      </c>
      <c r="O364" s="34">
        <v>44958</v>
      </c>
      <c r="P364" s="35"/>
      <c r="Q364" s="36"/>
      <c r="R364" s="29" t="s">
        <v>890</v>
      </c>
      <c r="S364" s="37"/>
      <c r="T364" s="37"/>
      <c r="U364" s="30">
        <f t="shared" si="52"/>
        <v>33</v>
      </c>
      <c r="V364" s="30">
        <f t="shared" si="52"/>
        <v>39</v>
      </c>
      <c r="W364" s="30" t="s">
        <v>41</v>
      </c>
      <c r="X364" s="30">
        <v>54</v>
      </c>
      <c r="Y364" s="30">
        <v>500</v>
      </c>
      <c r="Z364" s="30"/>
      <c r="AA364" s="30" t="s">
        <v>44</v>
      </c>
      <c r="AB364" s="30" t="s">
        <v>860</v>
      </c>
      <c r="AC364" s="30"/>
      <c r="AD364" s="30" t="s">
        <v>47</v>
      </c>
      <c r="AE364" s="30" t="s">
        <v>48</v>
      </c>
      <c r="AF364" s="30" t="s">
        <v>70</v>
      </c>
      <c r="AG364" s="30" t="str">
        <f t="shared" si="53"/>
        <v>R</v>
      </c>
      <c r="AH364" s="30"/>
      <c r="AI364" s="30" t="s">
        <v>49</v>
      </c>
      <c r="AJ364" s="30"/>
      <c r="AK364" s="29"/>
    </row>
    <row r="365" spans="1:37" s="39" customFormat="1">
      <c r="A365" s="29" t="s">
        <v>899</v>
      </c>
      <c r="B365" s="29"/>
      <c r="C365" s="29"/>
      <c r="D365" s="29"/>
      <c r="E365" s="29"/>
      <c r="F365" s="29"/>
      <c r="G365" s="29"/>
      <c r="H365" s="29"/>
      <c r="I365" s="47"/>
      <c r="J365" s="47"/>
      <c r="K365" s="30"/>
      <c r="L365" s="32" t="str">
        <f>CONCATENATE(W365," ",X365,"-",Y365, ", el. gest., S-Bahn Hmb ")</f>
        <v xml:space="preserve">EW 54-500, el. gest., S-Bahn Hmb </v>
      </c>
      <c r="M365" s="32" t="s">
        <v>65</v>
      </c>
      <c r="N365" s="33">
        <v>2</v>
      </c>
      <c r="O365" s="34">
        <v>45805</v>
      </c>
      <c r="P365" s="35"/>
      <c r="Q365" s="36"/>
      <c r="R365" s="29"/>
      <c r="S365" s="37"/>
      <c r="T365" s="37"/>
      <c r="U365" s="30">
        <f t="shared" ref="U365:V398" si="56">LEN(L365)</f>
        <v>33</v>
      </c>
      <c r="V365" s="30">
        <f t="shared" si="56"/>
        <v>24</v>
      </c>
      <c r="W365" s="30" t="s">
        <v>41</v>
      </c>
      <c r="X365" s="30">
        <v>54</v>
      </c>
      <c r="Y365" s="30">
        <v>500</v>
      </c>
      <c r="Z365" s="30"/>
      <c r="AA365" s="30" t="s">
        <v>44</v>
      </c>
      <c r="AB365" s="30" t="s">
        <v>900</v>
      </c>
      <c r="AC365" s="30"/>
      <c r="AD365" s="30" t="s">
        <v>47</v>
      </c>
      <c r="AE365" s="30"/>
      <c r="AF365" s="30"/>
      <c r="AG365" s="30"/>
      <c r="AH365" s="30"/>
      <c r="AI365" s="30"/>
      <c r="AJ365" s="30"/>
      <c r="AK365" s="29"/>
    </row>
    <row r="366" spans="1:37" s="39" customFormat="1">
      <c r="A366" s="29" t="s">
        <v>901</v>
      </c>
      <c r="B366" s="38" t="str">
        <f t="shared" ref="B366" si="57">CONCATENATE(C366," ",D366,E366,F366,G366,H366,I366,J366)</f>
        <v>Sw 1151.0503</v>
      </c>
      <c r="C366" s="38" t="s">
        <v>35</v>
      </c>
      <c r="D366" s="38">
        <v>1</v>
      </c>
      <c r="E366" s="38">
        <v>1</v>
      </c>
      <c r="F366" s="38">
        <v>5</v>
      </c>
      <c r="G366" s="38">
        <v>1</v>
      </c>
      <c r="H366" s="38" t="s">
        <v>36</v>
      </c>
      <c r="I366" s="49" t="s">
        <v>64</v>
      </c>
      <c r="J366" s="49" t="s">
        <v>58</v>
      </c>
      <c r="K366" s="44">
        <v>1</v>
      </c>
      <c r="L366" s="32" t="str">
        <f>CONCATENATE(W366," ",X366,"-",Y366, ", el. gest., S-Bahn Hmb ")</f>
        <v xml:space="preserve">EW 54-500, el. gest., S-Bahn Hmb </v>
      </c>
      <c r="M366" s="32" t="s">
        <v>902</v>
      </c>
      <c r="N366" s="33">
        <v>2</v>
      </c>
      <c r="O366" s="34">
        <v>45803</v>
      </c>
      <c r="P366" s="35"/>
      <c r="Q366" s="36"/>
      <c r="R366" s="29" t="s">
        <v>100</v>
      </c>
      <c r="S366" s="37"/>
      <c r="T366" s="37"/>
      <c r="U366" s="30">
        <f t="shared" si="56"/>
        <v>33</v>
      </c>
      <c r="V366" s="30">
        <f t="shared" si="56"/>
        <v>40</v>
      </c>
      <c r="W366" s="30" t="s">
        <v>41</v>
      </c>
      <c r="X366" s="30">
        <v>54</v>
      </c>
      <c r="Y366" s="30">
        <v>500</v>
      </c>
      <c r="Z366" s="30"/>
      <c r="AA366" s="30" t="s">
        <v>44</v>
      </c>
      <c r="AB366" s="30" t="s">
        <v>101</v>
      </c>
      <c r="AC366" s="30" t="s">
        <v>46</v>
      </c>
      <c r="AD366" s="30" t="s">
        <v>47</v>
      </c>
      <c r="AE366" s="30" t="s">
        <v>48</v>
      </c>
      <c r="AF366" s="30" t="s">
        <v>48</v>
      </c>
      <c r="AG366" s="30" t="str">
        <f>AE366</f>
        <v>R</v>
      </c>
      <c r="AH366" s="30"/>
      <c r="AI366" s="30" t="s">
        <v>49</v>
      </c>
      <c r="AJ366" s="30"/>
      <c r="AK366" s="29"/>
    </row>
    <row r="367" spans="1:37" s="39" customFormat="1">
      <c r="A367" s="29" t="s">
        <v>903</v>
      </c>
      <c r="B367" s="29"/>
      <c r="C367" s="29"/>
      <c r="D367" s="29"/>
      <c r="E367" s="29"/>
      <c r="F367" s="29"/>
      <c r="G367" s="29"/>
      <c r="H367" s="29"/>
      <c r="I367" s="47"/>
      <c r="J367" s="47"/>
      <c r="K367" s="30"/>
      <c r="L367" s="32" t="str">
        <f>CONCATENATE(W367," ",X367,"-",Y367, ", el. gest., S-Bahn Hmb ")</f>
        <v xml:space="preserve">EW 54-500, el. gest., S-Bahn Hmb </v>
      </c>
      <c r="M367" s="32" t="s">
        <v>68</v>
      </c>
      <c r="N367" s="33">
        <v>1</v>
      </c>
      <c r="O367" s="34">
        <v>43879</v>
      </c>
      <c r="P367" s="35"/>
      <c r="Q367" s="36"/>
      <c r="R367" s="29"/>
      <c r="S367" s="37"/>
      <c r="T367" s="37" t="s">
        <v>904</v>
      </c>
      <c r="U367" s="30">
        <f t="shared" si="56"/>
        <v>33</v>
      </c>
      <c r="V367" s="30">
        <f t="shared" si="56"/>
        <v>20</v>
      </c>
      <c r="W367" s="30" t="s">
        <v>41</v>
      </c>
      <c r="X367" s="30">
        <v>54</v>
      </c>
      <c r="Y367" s="30">
        <v>500</v>
      </c>
      <c r="Z367" s="30"/>
      <c r="AA367" s="30" t="s">
        <v>44</v>
      </c>
      <c r="AB367" s="30" t="s">
        <v>900</v>
      </c>
      <c r="AC367" s="30"/>
      <c r="AD367" s="30" t="s">
        <v>47</v>
      </c>
      <c r="AE367" s="30"/>
      <c r="AF367" s="30"/>
      <c r="AG367" s="30"/>
      <c r="AH367" s="30"/>
      <c r="AI367" s="30"/>
      <c r="AJ367" s="30"/>
      <c r="AK367" s="29"/>
    </row>
    <row r="368" spans="1:37" s="39" customFormat="1">
      <c r="A368" s="29" t="s">
        <v>905</v>
      </c>
      <c r="B368" s="29" t="str">
        <f>CONCATENATE(C368," ",D368,E368,F368,G368,H368,I368,J368)</f>
        <v>Sw 5151.0701</v>
      </c>
      <c r="C368" s="29" t="s">
        <v>35</v>
      </c>
      <c r="D368" s="29">
        <v>5</v>
      </c>
      <c r="E368" s="29">
        <v>1</v>
      </c>
      <c r="F368" s="29">
        <v>5</v>
      </c>
      <c r="G368" s="29">
        <v>1</v>
      </c>
      <c r="H368" s="29" t="s">
        <v>36</v>
      </c>
      <c r="I368" s="47" t="s">
        <v>72</v>
      </c>
      <c r="J368" s="47" t="s">
        <v>38</v>
      </c>
      <c r="K368" s="30">
        <v>1</v>
      </c>
      <c r="L368" s="32" t="str">
        <f>CONCATENATE(W368," ",X368,"-",Y368, ", el. gest., S-Bahn Bln ")</f>
        <v xml:space="preserve">EW 54-760, el. gest., S-Bahn Bln </v>
      </c>
      <c r="M368" s="32" t="s">
        <v>65</v>
      </c>
      <c r="N368" s="33">
        <v>2</v>
      </c>
      <c r="O368" s="34">
        <v>43793</v>
      </c>
      <c r="P368" s="35" t="str">
        <f>CONCATENATE("S ",R368)</f>
        <v>S 7314.93</v>
      </c>
      <c r="Q368" s="36">
        <v>1</v>
      </c>
      <c r="R368" s="29" t="s">
        <v>906</v>
      </c>
      <c r="S368" s="37"/>
      <c r="T368" s="37"/>
      <c r="U368" s="30">
        <f t="shared" si="56"/>
        <v>33</v>
      </c>
      <c r="V368" s="30">
        <f t="shared" si="56"/>
        <v>24</v>
      </c>
      <c r="W368" s="30" t="s">
        <v>41</v>
      </c>
      <c r="X368" s="30">
        <v>54</v>
      </c>
      <c r="Y368" s="30">
        <v>760</v>
      </c>
      <c r="Z368" s="30"/>
      <c r="AA368" s="30" t="s">
        <v>44</v>
      </c>
      <c r="AB368" s="30" t="s">
        <v>860</v>
      </c>
      <c r="AC368" s="30"/>
      <c r="AD368" s="30" t="s">
        <v>47</v>
      </c>
      <c r="AE368" s="30" t="s">
        <v>48</v>
      </c>
      <c r="AF368" s="30" t="s">
        <v>48</v>
      </c>
      <c r="AG368" s="30" t="str">
        <f>AE368</f>
        <v>R</v>
      </c>
      <c r="AH368" s="30"/>
      <c r="AI368" s="30" t="s">
        <v>49</v>
      </c>
      <c r="AJ368" s="30"/>
      <c r="AK368" s="29"/>
    </row>
    <row r="369" spans="1:37" s="39" customFormat="1">
      <c r="A369" s="29" t="s">
        <v>907</v>
      </c>
      <c r="B369" s="39" t="str">
        <f>CONCATENATE(C369," ",D369,E369,F369,G369,H369,I369,J369)</f>
        <v>Sw 5151.0701</v>
      </c>
      <c r="C369" s="39" t="s">
        <v>35</v>
      </c>
      <c r="D369" s="39">
        <v>5</v>
      </c>
      <c r="E369" s="39">
        <v>1</v>
      </c>
      <c r="F369" s="39">
        <v>5</v>
      </c>
      <c r="G369" s="39">
        <v>1</v>
      </c>
      <c r="H369" s="39" t="s">
        <v>36</v>
      </c>
      <c r="I369" s="48" t="s">
        <v>72</v>
      </c>
      <c r="J369" s="48" t="s">
        <v>38</v>
      </c>
      <c r="K369" s="40">
        <v>1</v>
      </c>
      <c r="L369" s="32" t="str">
        <f>CONCATENATE(W369," ",X369,"-",Y369, ", el. gest., S-Bahn Bln ")</f>
        <v xml:space="preserve">EW 54-760, el. gest., S-Bahn Bln </v>
      </c>
      <c r="M369" s="32" t="s">
        <v>908</v>
      </c>
      <c r="N369" s="33">
        <v>2</v>
      </c>
      <c r="O369" s="34">
        <v>45951</v>
      </c>
      <c r="P369" s="35" t="str">
        <f>CONCATENATE("S ",R369)</f>
        <v>S 7314.93</v>
      </c>
      <c r="Q369" s="36">
        <v>1</v>
      </c>
      <c r="R369" s="29" t="s">
        <v>906</v>
      </c>
      <c r="S369" s="37" t="s">
        <v>734</v>
      </c>
      <c r="T369" s="37"/>
      <c r="U369" s="30">
        <f t="shared" si="56"/>
        <v>33</v>
      </c>
      <c r="V369" s="30">
        <f t="shared" si="56"/>
        <v>37</v>
      </c>
      <c r="W369" s="30" t="s">
        <v>41</v>
      </c>
      <c r="X369" s="30">
        <v>54</v>
      </c>
      <c r="Y369" s="30">
        <v>760</v>
      </c>
      <c r="Z369" s="30"/>
      <c r="AA369" s="30" t="s">
        <v>44</v>
      </c>
      <c r="AB369" s="30" t="s">
        <v>860</v>
      </c>
      <c r="AC369" s="30"/>
      <c r="AD369" s="30" t="s">
        <v>47</v>
      </c>
      <c r="AE369" s="30" t="s">
        <v>48</v>
      </c>
      <c r="AF369" s="30" t="s">
        <v>48</v>
      </c>
      <c r="AG369" s="30" t="str">
        <f>AE369</f>
        <v>R</v>
      </c>
      <c r="AH369" s="30"/>
      <c r="AI369" s="30" t="s">
        <v>49</v>
      </c>
      <c r="AJ369" s="30"/>
      <c r="AK369" s="29"/>
    </row>
    <row r="370" spans="1:37" s="39" customFormat="1">
      <c r="A370" s="29" t="s">
        <v>909</v>
      </c>
      <c r="B370" s="38" t="str">
        <f>CONCATENATE(C370," ",D370,E370,F370,G370,H370,I370,J370)</f>
        <v>Sw 5151.0711</v>
      </c>
      <c r="C370" s="38" t="s">
        <v>35</v>
      </c>
      <c r="D370" s="38">
        <v>5</v>
      </c>
      <c r="E370" s="38">
        <v>1</v>
      </c>
      <c r="F370" s="38">
        <v>5</v>
      </c>
      <c r="G370" s="38">
        <v>1</v>
      </c>
      <c r="H370" s="38" t="s">
        <v>36</v>
      </c>
      <c r="I370" s="49" t="s">
        <v>72</v>
      </c>
      <c r="J370" s="49">
        <v>11</v>
      </c>
      <c r="K370" s="44">
        <v>1</v>
      </c>
      <c r="L370" s="32" t="str">
        <f>CONCATENATE(W370," ",X370,"-",Y370, ", el. gest., S-Bahn Bln ")</f>
        <v xml:space="preserve">EW 54-760, el. gest., S-Bahn Bln </v>
      </c>
      <c r="M370" s="32" t="s">
        <v>68</v>
      </c>
      <c r="N370" s="33">
        <v>3</v>
      </c>
      <c r="O370" s="34">
        <v>44781</v>
      </c>
      <c r="P370" s="35" t="str">
        <f>CONCATENATE("S ",R370)</f>
        <v>S 7314.94</v>
      </c>
      <c r="Q370" s="36">
        <v>3</v>
      </c>
      <c r="R370" s="29" t="s">
        <v>910</v>
      </c>
      <c r="S370" s="37"/>
      <c r="T370" s="37"/>
      <c r="U370" s="30">
        <f t="shared" si="56"/>
        <v>33</v>
      </c>
      <c r="V370" s="30">
        <f t="shared" si="56"/>
        <v>20</v>
      </c>
      <c r="W370" s="30" t="s">
        <v>41</v>
      </c>
      <c r="X370" s="30">
        <v>54</v>
      </c>
      <c r="Y370" s="30">
        <v>760</v>
      </c>
      <c r="Z370" s="30"/>
      <c r="AA370" s="30" t="s">
        <v>44</v>
      </c>
      <c r="AB370" s="30" t="s">
        <v>860</v>
      </c>
      <c r="AC370" s="30"/>
      <c r="AD370" s="30" t="s">
        <v>47</v>
      </c>
      <c r="AE370" s="30" t="s">
        <v>48</v>
      </c>
      <c r="AF370" s="30" t="s">
        <v>70</v>
      </c>
      <c r="AG370" s="30" t="str">
        <f>AE370</f>
        <v>R</v>
      </c>
      <c r="AH370" s="30"/>
      <c r="AI370" s="30" t="s">
        <v>49</v>
      </c>
      <c r="AJ370" s="30"/>
      <c r="AK370" s="29"/>
    </row>
    <row r="371" spans="1:37" s="39" customFormat="1">
      <c r="A371" s="29" t="s">
        <v>911</v>
      </c>
      <c r="B371" s="38" t="str">
        <f>CONCATENATE(C371," ",D371,E371,F371,G371,H371,I371,J371)</f>
        <v>Sw 5151.0711</v>
      </c>
      <c r="C371" s="38" t="s">
        <v>35</v>
      </c>
      <c r="D371" s="38">
        <v>5</v>
      </c>
      <c r="E371" s="38">
        <v>1</v>
      </c>
      <c r="F371" s="38">
        <v>5</v>
      </c>
      <c r="G371" s="38">
        <v>1</v>
      </c>
      <c r="H371" s="38" t="s">
        <v>36</v>
      </c>
      <c r="I371" s="49" t="s">
        <v>72</v>
      </c>
      <c r="J371" s="49">
        <v>11</v>
      </c>
      <c r="K371" s="44">
        <v>1</v>
      </c>
      <c r="L371" s="32" t="str">
        <f>CONCATENATE(W371," ",X371,"-",Y371, ", el. gest., S-Bahn Bln ")</f>
        <v xml:space="preserve">EW 54-760, el. gest., S-Bahn Bln </v>
      </c>
      <c r="M371" s="32" t="s">
        <v>892</v>
      </c>
      <c r="N371" s="33">
        <v>1</v>
      </c>
      <c r="O371" s="34">
        <v>45957</v>
      </c>
      <c r="P371" s="35"/>
      <c r="Q371" s="36"/>
      <c r="R371" s="29" t="s">
        <v>910</v>
      </c>
      <c r="S371" s="37"/>
      <c r="T371" s="37"/>
      <c r="U371" s="30">
        <f t="shared" si="56"/>
        <v>33</v>
      </c>
      <c r="V371" s="30">
        <f t="shared" si="56"/>
        <v>33</v>
      </c>
      <c r="W371" s="30" t="s">
        <v>41</v>
      </c>
      <c r="X371" s="30">
        <v>54</v>
      </c>
      <c r="Y371" s="30">
        <v>760</v>
      </c>
      <c r="Z371" s="30"/>
      <c r="AA371" s="30" t="s">
        <v>44</v>
      </c>
      <c r="AB371" s="30" t="s">
        <v>860</v>
      </c>
      <c r="AC371" s="30"/>
      <c r="AD371" s="30" t="s">
        <v>47</v>
      </c>
      <c r="AE371" s="30" t="s">
        <v>48</v>
      </c>
      <c r="AF371" s="30" t="s">
        <v>70</v>
      </c>
      <c r="AG371" s="30" t="str">
        <f>AE371</f>
        <v>R</v>
      </c>
      <c r="AH371" s="30"/>
      <c r="AI371" s="30" t="s">
        <v>49</v>
      </c>
      <c r="AJ371" s="30"/>
      <c r="AK371" s="29"/>
    </row>
    <row r="372" spans="1:37" s="39" customFormat="1">
      <c r="A372" s="29" t="s">
        <v>912</v>
      </c>
      <c r="B372" s="29"/>
      <c r="C372" s="29"/>
      <c r="D372" s="29"/>
      <c r="E372" s="29"/>
      <c r="F372" s="29"/>
      <c r="G372" s="29"/>
      <c r="H372" s="29"/>
      <c r="I372" s="47"/>
      <c r="J372" s="47"/>
      <c r="K372" s="30"/>
      <c r="L372" s="32" t="str">
        <f>CONCATENATE(W372," ",X372,"-",Y372, ", el. gest., S-Bahn Hmb ")</f>
        <v xml:space="preserve">EW 54-760, el. gest., S-Bahn Hmb </v>
      </c>
      <c r="M372" s="32" t="s">
        <v>65</v>
      </c>
      <c r="N372" s="33">
        <v>1</v>
      </c>
      <c r="O372" s="34">
        <v>43860</v>
      </c>
      <c r="P372" s="35"/>
      <c r="Q372" s="36"/>
      <c r="R372" s="29"/>
      <c r="S372" s="37"/>
      <c r="T372" s="37" t="s">
        <v>904</v>
      </c>
      <c r="U372" s="30">
        <f t="shared" si="56"/>
        <v>33</v>
      </c>
      <c r="V372" s="30">
        <f t="shared" si="56"/>
        <v>24</v>
      </c>
      <c r="W372" s="30" t="s">
        <v>41</v>
      </c>
      <c r="X372" s="30">
        <v>54</v>
      </c>
      <c r="Y372" s="30">
        <v>760</v>
      </c>
      <c r="Z372" s="30"/>
      <c r="AA372" s="30" t="s">
        <v>44</v>
      </c>
      <c r="AB372" s="30" t="s">
        <v>900</v>
      </c>
      <c r="AC372" s="30"/>
      <c r="AD372" s="30"/>
      <c r="AE372" s="30"/>
      <c r="AF372" s="30"/>
      <c r="AG372" s="30"/>
      <c r="AH372" s="30"/>
      <c r="AI372" s="30"/>
      <c r="AJ372" s="30"/>
      <c r="AK372" s="29"/>
    </row>
    <row r="373" spans="1:37" s="39" customFormat="1">
      <c r="A373" s="29" t="s">
        <v>913</v>
      </c>
      <c r="B373" s="38"/>
      <c r="C373" s="38"/>
      <c r="D373" s="38"/>
      <c r="E373" s="38"/>
      <c r="F373" s="38"/>
      <c r="G373" s="38"/>
      <c r="H373" s="38"/>
      <c r="I373" s="49"/>
      <c r="J373" s="49"/>
      <c r="K373" s="44"/>
      <c r="L373" s="32" t="str">
        <f>CONCATENATE(W373," ",X373,"-",Y373, ", el. gest., S-Bahn Hmb_Riegel")</f>
        <v>EW 54-760, el. gest., S-Bahn Hmb_Riegel</v>
      </c>
      <c r="M373" s="32" t="s">
        <v>914</v>
      </c>
      <c r="N373" s="33">
        <v>1</v>
      </c>
      <c r="O373" s="34">
        <v>45218</v>
      </c>
      <c r="P373" s="35"/>
      <c r="Q373" s="36"/>
      <c r="R373" s="29"/>
      <c r="S373" s="37"/>
      <c r="T373" s="37"/>
      <c r="U373" s="30">
        <f t="shared" si="56"/>
        <v>39</v>
      </c>
      <c r="V373" s="30">
        <f t="shared" si="56"/>
        <v>32</v>
      </c>
      <c r="W373" s="30" t="s">
        <v>41</v>
      </c>
      <c r="X373" s="30">
        <v>54</v>
      </c>
      <c r="Y373" s="30">
        <v>760</v>
      </c>
      <c r="Z373" s="30"/>
      <c r="AA373" s="30" t="s">
        <v>44</v>
      </c>
      <c r="AB373" s="30" t="s">
        <v>900</v>
      </c>
      <c r="AC373" s="30"/>
      <c r="AD373" s="30"/>
      <c r="AE373" s="30"/>
      <c r="AF373" s="30"/>
      <c r="AG373" s="30"/>
      <c r="AH373" s="30"/>
      <c r="AI373" s="30"/>
      <c r="AJ373" s="30"/>
      <c r="AK373" s="29"/>
    </row>
    <row r="374" spans="1:37" s="39" customFormat="1">
      <c r="A374" s="29" t="s">
        <v>915</v>
      </c>
      <c r="B374" s="29"/>
      <c r="C374" s="29"/>
      <c r="D374" s="29"/>
      <c r="E374" s="29"/>
      <c r="F374" s="29"/>
      <c r="G374" s="29"/>
      <c r="H374" s="29"/>
      <c r="I374" s="47"/>
      <c r="J374" s="47"/>
      <c r="K374" s="30"/>
      <c r="L374" s="32" t="str">
        <f t="shared" ref="L374:L380" si="58">CONCATENATE(W374," ",X374,"-",Y374, ", el. gest., S-Bahn Bln ")</f>
        <v xml:space="preserve">EW 54-760, el. gest., S-Bahn Bln </v>
      </c>
      <c r="M374" s="32" t="s">
        <v>68</v>
      </c>
      <c r="N374" s="33">
        <v>1</v>
      </c>
      <c r="O374" s="34">
        <v>43865</v>
      </c>
      <c r="P374" s="35"/>
      <c r="Q374" s="36"/>
      <c r="R374" s="29"/>
      <c r="S374" s="37"/>
      <c r="T374" s="37" t="s">
        <v>174</v>
      </c>
      <c r="U374" s="30">
        <f t="shared" si="56"/>
        <v>33</v>
      </c>
      <c r="V374" s="30">
        <f t="shared" si="56"/>
        <v>20</v>
      </c>
      <c r="W374" s="30" t="s">
        <v>41</v>
      </c>
      <c r="X374" s="30">
        <v>54</v>
      </c>
      <c r="Y374" s="30">
        <v>760</v>
      </c>
      <c r="Z374" s="30"/>
      <c r="AA374" s="30" t="s">
        <v>44</v>
      </c>
      <c r="AB374" s="30" t="s">
        <v>900</v>
      </c>
      <c r="AC374" s="30"/>
      <c r="AD374" s="30"/>
      <c r="AE374" s="30"/>
      <c r="AF374" s="30"/>
      <c r="AG374" s="30"/>
      <c r="AH374" s="30"/>
      <c r="AI374" s="30"/>
      <c r="AJ374" s="30"/>
      <c r="AK374" s="29"/>
    </row>
    <row r="375" spans="1:37" s="39" customFormat="1">
      <c r="A375" s="29" t="s">
        <v>916</v>
      </c>
      <c r="B375" s="29" t="str">
        <f t="shared" ref="B375:B386" si="59">CONCATENATE(C375," ",D375,E375,F375,G375,H375,I375,J375)</f>
        <v>Sw 5151.1201</v>
      </c>
      <c r="C375" s="29" t="s">
        <v>35</v>
      </c>
      <c r="D375" s="29">
        <v>5</v>
      </c>
      <c r="E375" s="29">
        <v>1</v>
      </c>
      <c r="F375" s="29">
        <v>5</v>
      </c>
      <c r="G375" s="29">
        <v>1</v>
      </c>
      <c r="H375" s="29" t="s">
        <v>36</v>
      </c>
      <c r="I375" s="47">
        <v>12</v>
      </c>
      <c r="J375" s="47" t="s">
        <v>38</v>
      </c>
      <c r="K375" s="30">
        <v>1</v>
      </c>
      <c r="L375" s="32" t="str">
        <f t="shared" si="58"/>
        <v xml:space="preserve">EW 54-1200, el. gest., S-Bahn Bln </v>
      </c>
      <c r="M375" s="32" t="s">
        <v>65</v>
      </c>
      <c r="N375" s="33">
        <v>2</v>
      </c>
      <c r="O375" s="34">
        <v>43494</v>
      </c>
      <c r="P375" s="35" t="str">
        <f t="shared" ref="P375:P383" si="60">CONCATENATE("S ",R375)</f>
        <v>S 7314.95</v>
      </c>
      <c r="Q375" s="36">
        <v>1</v>
      </c>
      <c r="R375" s="29" t="s">
        <v>917</v>
      </c>
      <c r="S375" s="37"/>
      <c r="T375" s="37"/>
      <c r="U375" s="30">
        <f t="shared" si="56"/>
        <v>34</v>
      </c>
      <c r="V375" s="30">
        <f t="shared" si="56"/>
        <v>24</v>
      </c>
      <c r="W375" s="30" t="s">
        <v>41</v>
      </c>
      <c r="X375" s="30">
        <v>54</v>
      </c>
      <c r="Y375" s="30">
        <v>1200</v>
      </c>
      <c r="Z375" s="30"/>
      <c r="AA375" s="30" t="s">
        <v>44</v>
      </c>
      <c r="AB375" s="30" t="s">
        <v>860</v>
      </c>
      <c r="AC375" s="30"/>
      <c r="AD375" s="30" t="s">
        <v>47</v>
      </c>
      <c r="AE375" s="30" t="s">
        <v>48</v>
      </c>
      <c r="AF375" s="30" t="s">
        <v>48</v>
      </c>
      <c r="AG375" s="30" t="str">
        <f t="shared" ref="AG375:AG383" si="61">AE375</f>
        <v>R</v>
      </c>
      <c r="AH375" s="30"/>
      <c r="AI375" s="30" t="s">
        <v>49</v>
      </c>
      <c r="AJ375" s="30"/>
      <c r="AK375" s="29"/>
    </row>
    <row r="376" spans="1:37" s="39" customFormat="1">
      <c r="A376" s="29" t="s">
        <v>918</v>
      </c>
      <c r="B376" s="38" t="str">
        <f t="shared" si="59"/>
        <v>Sw 5151.1211</v>
      </c>
      <c r="C376" s="38" t="s">
        <v>35</v>
      </c>
      <c r="D376" s="38">
        <v>5</v>
      </c>
      <c r="E376" s="38">
        <v>1</v>
      </c>
      <c r="F376" s="38">
        <v>5</v>
      </c>
      <c r="G376" s="38">
        <v>1</v>
      </c>
      <c r="H376" s="38" t="s">
        <v>36</v>
      </c>
      <c r="I376" s="49">
        <v>12</v>
      </c>
      <c r="J376" s="49">
        <v>11</v>
      </c>
      <c r="K376" s="44">
        <v>1</v>
      </c>
      <c r="L376" s="32" t="str">
        <f t="shared" si="58"/>
        <v xml:space="preserve">EW 54-1200, el. gest., S-Bahn Bln </v>
      </c>
      <c r="M376" s="32" t="s">
        <v>68</v>
      </c>
      <c r="N376" s="33">
        <v>3</v>
      </c>
      <c r="O376" s="34">
        <v>44781</v>
      </c>
      <c r="P376" s="35" t="str">
        <f t="shared" si="60"/>
        <v>S 7314.96</v>
      </c>
      <c r="Q376" s="36">
        <v>3</v>
      </c>
      <c r="R376" s="29" t="s">
        <v>919</v>
      </c>
      <c r="S376" s="37"/>
      <c r="T376" s="37"/>
      <c r="U376" s="30">
        <f t="shared" si="56"/>
        <v>34</v>
      </c>
      <c r="V376" s="30">
        <f t="shared" si="56"/>
        <v>20</v>
      </c>
      <c r="W376" s="30" t="s">
        <v>41</v>
      </c>
      <c r="X376" s="30">
        <v>54</v>
      </c>
      <c r="Y376" s="30">
        <v>1200</v>
      </c>
      <c r="Z376" s="30"/>
      <c r="AA376" s="30" t="s">
        <v>44</v>
      </c>
      <c r="AB376" s="30" t="s">
        <v>860</v>
      </c>
      <c r="AC376" s="30"/>
      <c r="AD376" s="30" t="s">
        <v>47</v>
      </c>
      <c r="AE376" s="30" t="s">
        <v>48</v>
      </c>
      <c r="AF376" s="30" t="s">
        <v>70</v>
      </c>
      <c r="AG376" s="30" t="str">
        <f t="shared" si="61"/>
        <v>R</v>
      </c>
      <c r="AH376" s="30"/>
      <c r="AI376" s="30" t="s">
        <v>49</v>
      </c>
      <c r="AJ376" s="30"/>
      <c r="AK376" s="29"/>
    </row>
    <row r="377" spans="1:37" s="39" customFormat="1">
      <c r="A377" s="29" t="s">
        <v>920</v>
      </c>
      <c r="B377" s="29" t="str">
        <f t="shared" si="59"/>
        <v>Sw 5351.0101</v>
      </c>
      <c r="C377" s="29" t="s">
        <v>35</v>
      </c>
      <c r="D377" s="29">
        <v>5</v>
      </c>
      <c r="E377" s="29">
        <v>3</v>
      </c>
      <c r="F377" s="29">
        <v>5</v>
      </c>
      <c r="G377" s="29">
        <v>1</v>
      </c>
      <c r="H377" s="29" t="s">
        <v>36</v>
      </c>
      <c r="I377" s="47" t="s">
        <v>38</v>
      </c>
      <c r="J377" s="30" t="s">
        <v>38</v>
      </c>
      <c r="K377" s="30">
        <v>1</v>
      </c>
      <c r="L377" s="32" t="str">
        <f t="shared" si="58"/>
        <v xml:space="preserve">EKW 54-190, el. gest., S-Bahn Bln </v>
      </c>
      <c r="M377" s="32" t="s">
        <v>311</v>
      </c>
      <c r="N377" s="33">
        <v>2</v>
      </c>
      <c r="O377" s="34">
        <v>43516</v>
      </c>
      <c r="P377" s="35" t="str">
        <f t="shared" si="60"/>
        <v>S 7314.36</v>
      </c>
      <c r="Q377" s="36">
        <v>3</v>
      </c>
      <c r="R377" s="29" t="s">
        <v>312</v>
      </c>
      <c r="S377" s="37"/>
      <c r="T377" s="37"/>
      <c r="U377" s="30">
        <f t="shared" si="56"/>
        <v>34</v>
      </c>
      <c r="V377" s="30">
        <f t="shared" si="56"/>
        <v>11</v>
      </c>
      <c r="W377" s="30" t="s">
        <v>313</v>
      </c>
      <c r="X377" s="30">
        <v>54</v>
      </c>
      <c r="Y377" s="30">
        <v>190</v>
      </c>
      <c r="Z377" s="30"/>
      <c r="AA377" s="30" t="s">
        <v>44</v>
      </c>
      <c r="AB377" s="30" t="s">
        <v>860</v>
      </c>
      <c r="AC377" s="30"/>
      <c r="AD377" s="30" t="s">
        <v>47</v>
      </c>
      <c r="AE377" s="30" t="s">
        <v>48</v>
      </c>
      <c r="AF377" s="30" t="s">
        <v>45</v>
      </c>
      <c r="AG377" s="30" t="str">
        <f t="shared" si="61"/>
        <v>R</v>
      </c>
      <c r="AH377" s="30" t="s">
        <v>314</v>
      </c>
      <c r="AI377" s="30" t="s">
        <v>49</v>
      </c>
      <c r="AJ377" s="30"/>
      <c r="AK377" s="29"/>
    </row>
    <row r="378" spans="1:37" s="39" customFormat="1">
      <c r="A378" s="29" t="s">
        <v>921</v>
      </c>
      <c r="B378" s="29" t="str">
        <f t="shared" si="59"/>
        <v>Sw 5351.0102</v>
      </c>
      <c r="C378" s="29" t="s">
        <v>35</v>
      </c>
      <c r="D378" s="29">
        <v>5</v>
      </c>
      <c r="E378" s="29">
        <v>3</v>
      </c>
      <c r="F378" s="29">
        <v>5</v>
      </c>
      <c r="G378" s="29">
        <v>1</v>
      </c>
      <c r="H378" s="29" t="s">
        <v>36</v>
      </c>
      <c r="I378" s="47" t="s">
        <v>38</v>
      </c>
      <c r="J378" s="47" t="s">
        <v>51</v>
      </c>
      <c r="K378" s="30">
        <v>1</v>
      </c>
      <c r="L378" s="32" t="str">
        <f t="shared" si="58"/>
        <v xml:space="preserve">EKW 54-190, el. gest., S-Bahn Bln </v>
      </c>
      <c r="M378" s="32" t="s">
        <v>922</v>
      </c>
      <c r="N378" s="33">
        <v>1</v>
      </c>
      <c r="O378" s="34">
        <v>43774</v>
      </c>
      <c r="P378" s="35" t="str">
        <f t="shared" si="60"/>
        <v>S 7314.36</v>
      </c>
      <c r="Q378" s="36">
        <v>3</v>
      </c>
      <c r="R378" s="29" t="s">
        <v>312</v>
      </c>
      <c r="S378" s="37"/>
      <c r="T378" s="37"/>
      <c r="U378" s="30">
        <f t="shared" si="56"/>
        <v>34</v>
      </c>
      <c r="V378" s="30">
        <f t="shared" si="56"/>
        <v>21</v>
      </c>
      <c r="W378" s="30" t="s">
        <v>313</v>
      </c>
      <c r="X378" s="30">
        <v>54</v>
      </c>
      <c r="Y378" s="30">
        <v>190</v>
      </c>
      <c r="Z378" s="30"/>
      <c r="AA378" s="30" t="s">
        <v>44</v>
      </c>
      <c r="AB378" s="30" t="s">
        <v>860</v>
      </c>
      <c r="AC378" s="30"/>
      <c r="AD378" s="30" t="s">
        <v>47</v>
      </c>
      <c r="AE378" s="30" t="s">
        <v>48</v>
      </c>
      <c r="AF378" s="30" t="s">
        <v>45</v>
      </c>
      <c r="AG378" s="30" t="str">
        <f t="shared" si="61"/>
        <v>R</v>
      </c>
      <c r="AH378" s="30" t="s">
        <v>314</v>
      </c>
      <c r="AI378" s="30" t="s">
        <v>49</v>
      </c>
      <c r="AJ378" s="30"/>
      <c r="AK378" s="29"/>
    </row>
    <row r="379" spans="1:37" s="39" customFormat="1">
      <c r="A379" s="29" t="s">
        <v>923</v>
      </c>
      <c r="B379" s="29" t="str">
        <f t="shared" si="59"/>
        <v>Sw 5351.0121</v>
      </c>
      <c r="C379" s="29" t="s">
        <v>35</v>
      </c>
      <c r="D379" s="29">
        <v>5</v>
      </c>
      <c r="E379" s="29">
        <v>3</v>
      </c>
      <c r="F379" s="29">
        <v>5</v>
      </c>
      <c r="G379" s="29">
        <v>1</v>
      </c>
      <c r="H379" s="29" t="s">
        <v>36</v>
      </c>
      <c r="I379" s="47" t="s">
        <v>38</v>
      </c>
      <c r="J379" s="30">
        <v>21</v>
      </c>
      <c r="K379" s="30">
        <v>1</v>
      </c>
      <c r="L379" s="32" t="str">
        <f t="shared" si="58"/>
        <v xml:space="preserve">EKW 54-190, el. gest., S-Bahn Bln </v>
      </c>
      <c r="M379" s="32" t="s">
        <v>316</v>
      </c>
      <c r="N379" s="33">
        <v>2</v>
      </c>
      <c r="O379" s="34">
        <v>43516</v>
      </c>
      <c r="P379" s="35" t="str">
        <f t="shared" si="60"/>
        <v>S 7314.38</v>
      </c>
      <c r="Q379" s="36">
        <v>3</v>
      </c>
      <c r="R379" s="29" t="s">
        <v>317</v>
      </c>
      <c r="S379" s="37"/>
      <c r="T379" s="37"/>
      <c r="U379" s="30">
        <f t="shared" si="56"/>
        <v>34</v>
      </c>
      <c r="V379" s="30">
        <f t="shared" si="56"/>
        <v>12</v>
      </c>
      <c r="W379" s="30" t="s">
        <v>313</v>
      </c>
      <c r="X379" s="30">
        <v>54</v>
      </c>
      <c r="Y379" s="30">
        <v>190</v>
      </c>
      <c r="Z379" s="30"/>
      <c r="AA379" s="30" t="s">
        <v>44</v>
      </c>
      <c r="AB379" s="30" t="s">
        <v>860</v>
      </c>
      <c r="AC379" s="30"/>
      <c r="AD379" s="30" t="s">
        <v>47</v>
      </c>
      <c r="AE379" s="30" t="s">
        <v>48</v>
      </c>
      <c r="AF379" s="30" t="s">
        <v>45</v>
      </c>
      <c r="AG379" s="30" t="str">
        <f t="shared" si="61"/>
        <v>R</v>
      </c>
      <c r="AH379" s="30" t="s">
        <v>318</v>
      </c>
      <c r="AI379" s="30" t="s">
        <v>49</v>
      </c>
      <c r="AJ379" s="30"/>
      <c r="AK379" s="29"/>
    </row>
    <row r="380" spans="1:37" s="39" customFormat="1">
      <c r="A380" s="29" t="s">
        <v>924</v>
      </c>
      <c r="B380" s="29" t="str">
        <f t="shared" si="59"/>
        <v>Sw 5351.0122</v>
      </c>
      <c r="C380" s="29" t="s">
        <v>35</v>
      </c>
      <c r="D380" s="29">
        <v>5</v>
      </c>
      <c r="E380" s="29">
        <v>3</v>
      </c>
      <c r="F380" s="29">
        <v>5</v>
      </c>
      <c r="G380" s="29">
        <v>1</v>
      </c>
      <c r="H380" s="29" t="s">
        <v>36</v>
      </c>
      <c r="I380" s="47" t="s">
        <v>38</v>
      </c>
      <c r="J380" s="30">
        <v>22</v>
      </c>
      <c r="K380" s="30">
        <v>1</v>
      </c>
      <c r="L380" s="32" t="str">
        <f t="shared" si="58"/>
        <v xml:space="preserve">EKW 54-190, el. gest., S-Bahn Bln </v>
      </c>
      <c r="M380" s="32" t="s">
        <v>925</v>
      </c>
      <c r="N380" s="33">
        <v>1</v>
      </c>
      <c r="O380" s="34">
        <v>43773</v>
      </c>
      <c r="P380" s="35" t="str">
        <f t="shared" si="60"/>
        <v>S 7314.38</v>
      </c>
      <c r="Q380" s="36">
        <v>3</v>
      </c>
      <c r="R380" s="29" t="s">
        <v>317</v>
      </c>
      <c r="S380" s="37"/>
      <c r="T380" s="37"/>
      <c r="U380" s="30">
        <f t="shared" si="56"/>
        <v>34</v>
      </c>
      <c r="V380" s="30">
        <f t="shared" si="56"/>
        <v>22</v>
      </c>
      <c r="W380" s="30" t="s">
        <v>313</v>
      </c>
      <c r="X380" s="30">
        <v>54</v>
      </c>
      <c r="Y380" s="30">
        <v>190</v>
      </c>
      <c r="Z380" s="30"/>
      <c r="AA380" s="30" t="s">
        <v>44</v>
      </c>
      <c r="AB380" s="30" t="s">
        <v>860</v>
      </c>
      <c r="AC380" s="30"/>
      <c r="AD380" s="30" t="s">
        <v>47</v>
      </c>
      <c r="AE380" s="30" t="s">
        <v>48</v>
      </c>
      <c r="AF380" s="30" t="s">
        <v>45</v>
      </c>
      <c r="AG380" s="30" t="str">
        <f t="shared" si="61"/>
        <v>R</v>
      </c>
      <c r="AH380" s="30" t="s">
        <v>318</v>
      </c>
      <c r="AI380" s="30" t="s">
        <v>49</v>
      </c>
      <c r="AJ380" s="30"/>
      <c r="AK380" s="29"/>
    </row>
    <row r="381" spans="1:37">
      <c r="A381" s="29" t="s">
        <v>926</v>
      </c>
      <c r="B381" s="38" t="str">
        <f t="shared" si="59"/>
        <v>Sw 5351.0151</v>
      </c>
      <c r="C381" s="38" t="s">
        <v>35</v>
      </c>
      <c r="D381" s="38">
        <v>5</v>
      </c>
      <c r="E381" s="38">
        <v>3</v>
      </c>
      <c r="F381" s="38">
        <v>5</v>
      </c>
      <c r="G381" s="38">
        <v>1</v>
      </c>
      <c r="H381" s="44" t="s">
        <v>36</v>
      </c>
      <c r="I381" s="49" t="s">
        <v>38</v>
      </c>
      <c r="J381" s="44">
        <v>51</v>
      </c>
      <c r="K381" s="44">
        <v>1</v>
      </c>
      <c r="L381" s="32" t="str">
        <f>CONCATENATE(W381," ",X381,"-",Y381, ", el. gest., S-Bahn Hmb ")</f>
        <v xml:space="preserve">EKW 54-190, el. gest., S-Bahn Hmb </v>
      </c>
      <c r="M381" s="32" t="s">
        <v>868</v>
      </c>
      <c r="N381" s="33">
        <v>2</v>
      </c>
      <c r="O381" s="34">
        <v>44959</v>
      </c>
      <c r="P381" s="35" t="str">
        <f t="shared" si="60"/>
        <v>S -</v>
      </c>
      <c r="Q381" s="36" t="s">
        <v>45</v>
      </c>
      <c r="R381" s="29" t="s">
        <v>45</v>
      </c>
      <c r="U381" s="30">
        <f t="shared" si="56"/>
        <v>34</v>
      </c>
      <c r="V381" s="30">
        <f t="shared" si="56"/>
        <v>25</v>
      </c>
      <c r="W381" s="30" t="s">
        <v>313</v>
      </c>
      <c r="X381" s="30">
        <v>54</v>
      </c>
      <c r="Y381" s="30">
        <v>190</v>
      </c>
      <c r="AA381" s="30" t="s">
        <v>44</v>
      </c>
      <c r="AB381" s="30" t="s">
        <v>869</v>
      </c>
      <c r="AD381" s="30" t="s">
        <v>47</v>
      </c>
      <c r="AE381" s="30" t="s">
        <v>48</v>
      </c>
      <c r="AF381" s="30" t="s">
        <v>45</v>
      </c>
      <c r="AG381" s="30" t="str">
        <f t="shared" si="61"/>
        <v>R</v>
      </c>
      <c r="AI381" s="30" t="s">
        <v>49</v>
      </c>
      <c r="AK381" s="32" t="s">
        <v>870</v>
      </c>
    </row>
    <row r="382" spans="1:37">
      <c r="A382" s="29" t="s">
        <v>927</v>
      </c>
      <c r="B382" s="38" t="str">
        <f t="shared" si="59"/>
        <v>Sw 5351.0151</v>
      </c>
      <c r="C382" s="38" t="s">
        <v>35</v>
      </c>
      <c r="D382" s="38">
        <v>5</v>
      </c>
      <c r="E382" s="38">
        <v>3</v>
      </c>
      <c r="F382" s="38">
        <v>5</v>
      </c>
      <c r="G382" s="38">
        <v>1</v>
      </c>
      <c r="H382" s="44" t="s">
        <v>36</v>
      </c>
      <c r="I382" s="49" t="s">
        <v>38</v>
      </c>
      <c r="J382" s="44">
        <v>51</v>
      </c>
      <c r="K382" s="44">
        <v>1</v>
      </c>
      <c r="L382" s="32" t="str">
        <f>CONCATENATE(W382," ",X382,"-",Y382, ", el. gest., S-Bahn Hmb ")</f>
        <v xml:space="preserve">EKW 54-190, el. gest., S-Bahn Hmb </v>
      </c>
      <c r="M382" s="32" t="s">
        <v>875</v>
      </c>
      <c r="N382" s="33">
        <v>1</v>
      </c>
      <c r="O382" s="34">
        <v>45764</v>
      </c>
      <c r="P382" s="35" t="str">
        <f t="shared" si="60"/>
        <v>S -</v>
      </c>
      <c r="Q382" s="36" t="s">
        <v>45</v>
      </c>
      <c r="R382" s="29" t="s">
        <v>45</v>
      </c>
      <c r="T382" s="37" t="s">
        <v>174</v>
      </c>
      <c r="U382" s="30">
        <f t="shared" si="56"/>
        <v>34</v>
      </c>
      <c r="V382" s="30">
        <f t="shared" si="56"/>
        <v>39</v>
      </c>
      <c r="W382" s="30" t="s">
        <v>313</v>
      </c>
      <c r="X382" s="30">
        <v>54</v>
      </c>
      <c r="Y382" s="30">
        <v>190</v>
      </c>
      <c r="AA382" s="30" t="s">
        <v>44</v>
      </c>
      <c r="AB382" s="30" t="s">
        <v>869</v>
      </c>
      <c r="AD382" s="30" t="s">
        <v>47</v>
      </c>
      <c r="AE382" s="30" t="s">
        <v>48</v>
      </c>
      <c r="AF382" s="30" t="s">
        <v>45</v>
      </c>
      <c r="AG382" s="30" t="str">
        <f t="shared" si="61"/>
        <v>R</v>
      </c>
      <c r="AI382" s="30" t="s">
        <v>49</v>
      </c>
      <c r="AK382" s="32" t="s">
        <v>870</v>
      </c>
    </row>
    <row r="383" spans="1:37" s="39" customFormat="1">
      <c r="A383" s="29" t="s">
        <v>928</v>
      </c>
      <c r="B383" s="29" t="str">
        <f t="shared" si="59"/>
        <v>Sw 5451.0121</v>
      </c>
      <c r="C383" s="29" t="s">
        <v>35</v>
      </c>
      <c r="D383" s="29">
        <v>5</v>
      </c>
      <c r="E383" s="29">
        <v>4</v>
      </c>
      <c r="F383" s="29">
        <v>5</v>
      </c>
      <c r="G383" s="29">
        <v>1</v>
      </c>
      <c r="H383" s="29" t="s">
        <v>36</v>
      </c>
      <c r="I383" s="47" t="s">
        <v>38</v>
      </c>
      <c r="J383" s="30">
        <v>21</v>
      </c>
      <c r="K383" s="30">
        <v>1</v>
      </c>
      <c r="L383" s="32" t="str">
        <f>CONCATENATE(W383," ",X383,"-",Y383, ", el. gest., S-Bahn Bln ")</f>
        <v xml:space="preserve">DKW 54-190, el. gest., S-Bahn Bln </v>
      </c>
      <c r="M383" s="32" t="s">
        <v>316</v>
      </c>
      <c r="N383" s="33">
        <v>3</v>
      </c>
      <c r="O383" s="34">
        <v>43517</v>
      </c>
      <c r="P383" s="35" t="str">
        <f t="shared" si="60"/>
        <v>S 7314.58</v>
      </c>
      <c r="Q383" s="36">
        <v>1</v>
      </c>
      <c r="R383" s="29" t="s">
        <v>929</v>
      </c>
      <c r="S383" s="37"/>
      <c r="T383" s="37"/>
      <c r="U383" s="30">
        <f t="shared" si="56"/>
        <v>34</v>
      </c>
      <c r="V383" s="30">
        <f t="shared" si="56"/>
        <v>12</v>
      </c>
      <c r="W383" s="30" t="s">
        <v>389</v>
      </c>
      <c r="X383" s="30">
        <v>54</v>
      </c>
      <c r="Y383" s="30">
        <v>190</v>
      </c>
      <c r="Z383" s="30"/>
      <c r="AA383" s="30" t="s">
        <v>44</v>
      </c>
      <c r="AB383" s="30" t="s">
        <v>860</v>
      </c>
      <c r="AC383" s="30"/>
      <c r="AD383" s="30" t="s">
        <v>47</v>
      </c>
      <c r="AE383" s="30" t="s">
        <v>48</v>
      </c>
      <c r="AF383" s="30" t="s">
        <v>45</v>
      </c>
      <c r="AG383" s="30" t="str">
        <f t="shared" si="61"/>
        <v>R</v>
      </c>
      <c r="AH383" s="30" t="s">
        <v>318</v>
      </c>
      <c r="AI383" s="30" t="s">
        <v>49</v>
      </c>
      <c r="AJ383" s="30"/>
      <c r="AK383" s="29"/>
    </row>
    <row r="384" spans="1:37" s="39" customFormat="1">
      <c r="A384" s="29" t="s">
        <v>930</v>
      </c>
      <c r="B384" s="29" t="str">
        <f t="shared" si="59"/>
        <v>Sw 5451.0122</v>
      </c>
      <c r="C384" s="29" t="s">
        <v>35</v>
      </c>
      <c r="D384" s="29">
        <v>5</v>
      </c>
      <c r="E384" s="29">
        <v>4</v>
      </c>
      <c r="F384" s="29">
        <v>5</v>
      </c>
      <c r="G384" s="29">
        <v>1</v>
      </c>
      <c r="H384" s="29" t="s">
        <v>36</v>
      </c>
      <c r="I384" s="47" t="s">
        <v>38</v>
      </c>
      <c r="J384" s="30">
        <v>22</v>
      </c>
      <c r="K384" s="30">
        <v>1</v>
      </c>
      <c r="L384" s="32" t="str">
        <f>CONCATENATE(W384," ",X384,"-",Y384, ", el. gest., S-Bahn Bln ")</f>
        <v xml:space="preserve">DKW 54-190, el. gest., S-Bahn Bln </v>
      </c>
      <c r="M384" s="32" t="s">
        <v>931</v>
      </c>
      <c r="N384" s="33">
        <v>2</v>
      </c>
      <c r="O384" s="34">
        <v>43740</v>
      </c>
      <c r="P384" s="35"/>
      <c r="Q384" s="36"/>
      <c r="S384" s="79"/>
      <c r="T384" s="79"/>
      <c r="U384" s="30">
        <f t="shared" si="56"/>
        <v>34</v>
      </c>
      <c r="V384" s="30">
        <f t="shared" si="56"/>
        <v>33</v>
      </c>
      <c r="W384" s="30" t="s">
        <v>389</v>
      </c>
      <c r="X384" s="30">
        <v>54</v>
      </c>
      <c r="Y384" s="30">
        <v>190</v>
      </c>
      <c r="Z384" s="40"/>
      <c r="AA384" s="40"/>
      <c r="AB384" s="40"/>
      <c r="AC384" s="40"/>
      <c r="AD384" s="40"/>
      <c r="AE384" s="40"/>
      <c r="AF384" s="40"/>
      <c r="AG384" s="40"/>
      <c r="AH384" s="40"/>
      <c r="AI384" s="40"/>
      <c r="AJ384" s="40"/>
    </row>
    <row r="385" spans="1:37" s="39" customFormat="1">
      <c r="A385" s="29" t="s">
        <v>932</v>
      </c>
      <c r="B385" s="29" t="str">
        <f t="shared" si="59"/>
        <v>Sw 5451.0123</v>
      </c>
      <c r="C385" s="29" t="s">
        <v>35</v>
      </c>
      <c r="D385" s="29">
        <v>5</v>
      </c>
      <c r="E385" s="29">
        <v>4</v>
      </c>
      <c r="F385" s="29">
        <v>5</v>
      </c>
      <c r="G385" s="29">
        <v>1</v>
      </c>
      <c r="H385" s="29" t="s">
        <v>36</v>
      </c>
      <c r="I385" s="47" t="s">
        <v>38</v>
      </c>
      <c r="J385" s="30">
        <v>23</v>
      </c>
      <c r="K385" s="30">
        <v>1</v>
      </c>
      <c r="L385" s="32" t="str">
        <f>CONCATENATE(W385," ",X385,"-",Y385, ", el. gest., S-Bahn Bln ")</f>
        <v xml:space="preserve">DKW 54-190, el. gest., S-Bahn Bln </v>
      </c>
      <c r="M385" s="32" t="s">
        <v>925</v>
      </c>
      <c r="N385" s="33">
        <v>1</v>
      </c>
      <c r="O385" s="34">
        <v>43774</v>
      </c>
      <c r="P385" s="35"/>
      <c r="Q385" s="36"/>
      <c r="S385" s="79"/>
      <c r="T385" s="79"/>
      <c r="U385" s="30">
        <f t="shared" si="56"/>
        <v>34</v>
      </c>
      <c r="V385" s="30">
        <f t="shared" si="56"/>
        <v>22</v>
      </c>
      <c r="W385" s="30" t="s">
        <v>389</v>
      </c>
      <c r="X385" s="30">
        <v>54</v>
      </c>
      <c r="Y385" s="30">
        <v>190</v>
      </c>
      <c r="Z385" s="40"/>
      <c r="AA385" s="40"/>
      <c r="AB385" s="40"/>
      <c r="AC385" s="40"/>
      <c r="AD385" s="40"/>
      <c r="AE385" s="40"/>
      <c r="AF385" s="40"/>
      <c r="AG385" s="40"/>
      <c r="AH385" s="40"/>
      <c r="AI385" s="40"/>
      <c r="AJ385" s="40"/>
    </row>
    <row r="386" spans="1:37">
      <c r="A386" s="29" t="s">
        <v>933</v>
      </c>
      <c r="B386" s="38" t="str">
        <f t="shared" si="59"/>
        <v>Sw 5451.0151</v>
      </c>
      <c r="C386" s="38" t="s">
        <v>35</v>
      </c>
      <c r="D386" s="38">
        <v>5</v>
      </c>
      <c r="E386" s="38">
        <v>4</v>
      </c>
      <c r="F386" s="38">
        <v>5</v>
      </c>
      <c r="G386" s="38">
        <v>1</v>
      </c>
      <c r="H386" s="44" t="s">
        <v>36</v>
      </c>
      <c r="I386" s="45" t="s">
        <v>38</v>
      </c>
      <c r="J386" s="45">
        <v>51</v>
      </c>
      <c r="K386" s="44">
        <v>1</v>
      </c>
      <c r="L386" s="32" t="str">
        <f>CONCATENATE(W386," ",X386,"-",Y386, ", el. gest., S-Bahn Hmb ")</f>
        <v xml:space="preserve">DKW 54-190, el. gest., S-Bahn Hmb </v>
      </c>
      <c r="M386" s="32" t="s">
        <v>934</v>
      </c>
      <c r="N386" s="33">
        <v>3</v>
      </c>
      <c r="O386" s="34">
        <v>44608</v>
      </c>
      <c r="P386" s="35" t="str">
        <f>CONCATENATE("S ",R386)</f>
        <v>S -</v>
      </c>
      <c r="Q386" s="36" t="s">
        <v>45</v>
      </c>
      <c r="R386" s="29" t="s">
        <v>45</v>
      </c>
      <c r="U386" s="30">
        <f t="shared" si="56"/>
        <v>34</v>
      </c>
      <c r="V386" s="30">
        <f t="shared" si="56"/>
        <v>18</v>
      </c>
      <c r="W386" s="30" t="s">
        <v>389</v>
      </c>
      <c r="X386" s="30">
        <v>54</v>
      </c>
      <c r="Y386" s="30">
        <v>190</v>
      </c>
      <c r="AA386" s="30" t="s">
        <v>44</v>
      </c>
      <c r="AB386" s="30" t="s">
        <v>869</v>
      </c>
      <c r="AD386" s="30" t="s">
        <v>47</v>
      </c>
      <c r="AE386" s="30" t="s">
        <v>48</v>
      </c>
      <c r="AF386" s="30" t="s">
        <v>45</v>
      </c>
      <c r="AG386" s="30" t="str">
        <f>AE386</f>
        <v>R</v>
      </c>
      <c r="AI386" s="30" t="s">
        <v>49</v>
      </c>
      <c r="AJ386" s="55"/>
      <c r="AK386" s="32" t="s">
        <v>870</v>
      </c>
    </row>
    <row r="387" spans="1:37">
      <c r="A387" s="29" t="s">
        <v>935</v>
      </c>
      <c r="B387" s="38"/>
      <c r="C387" s="38"/>
      <c r="D387" s="38"/>
      <c r="E387" s="38"/>
      <c r="F387" s="38"/>
      <c r="G387" s="38"/>
      <c r="H387" s="44"/>
      <c r="I387" s="45"/>
      <c r="J387" s="45"/>
      <c r="K387" s="44"/>
      <c r="L387" s="32" t="s">
        <v>936</v>
      </c>
      <c r="M387" s="32" t="s">
        <v>937</v>
      </c>
      <c r="N387" s="33">
        <v>1</v>
      </c>
      <c r="O387" s="34">
        <v>45006</v>
      </c>
      <c r="P387" s="35"/>
      <c r="Q387" s="36"/>
      <c r="U387" s="30">
        <f t="shared" si="56"/>
        <v>28</v>
      </c>
      <c r="V387" s="30">
        <f t="shared" si="56"/>
        <v>17</v>
      </c>
      <c r="AI387" s="30"/>
      <c r="AJ387" s="55"/>
      <c r="AK387" s="32"/>
    </row>
    <row r="388" spans="1:37" s="39" customFormat="1">
      <c r="A388" s="29" t="s">
        <v>938</v>
      </c>
      <c r="B388" s="29" t="str">
        <f t="shared" ref="B388:B404" si="62">CONCATENATE(C388," ",D388,E388,F388,G388,H388,I388,J388)</f>
        <v>Sw 5802.1102</v>
      </c>
      <c r="C388" s="29" t="s">
        <v>35</v>
      </c>
      <c r="D388" s="29">
        <v>5</v>
      </c>
      <c r="E388" s="29">
        <v>8</v>
      </c>
      <c r="F388" s="29">
        <v>0</v>
      </c>
      <c r="G388" s="29">
        <v>2</v>
      </c>
      <c r="H388" s="29" t="s">
        <v>36</v>
      </c>
      <c r="I388" s="47">
        <v>11</v>
      </c>
      <c r="J388" s="47" t="s">
        <v>51</v>
      </c>
      <c r="K388" s="30">
        <v>1</v>
      </c>
      <c r="L388" s="32" t="s">
        <v>939</v>
      </c>
      <c r="M388" s="32" t="s">
        <v>940</v>
      </c>
      <c r="N388" s="33">
        <v>2</v>
      </c>
      <c r="O388" s="34">
        <v>44879</v>
      </c>
      <c r="P388" s="35"/>
      <c r="Q388" s="36"/>
      <c r="R388" s="29"/>
      <c r="S388" s="37"/>
      <c r="T388" s="37"/>
      <c r="U388" s="30">
        <f t="shared" si="56"/>
        <v>37</v>
      </c>
      <c r="V388" s="30">
        <f t="shared" si="56"/>
        <v>40</v>
      </c>
      <c r="W388" s="30" t="s">
        <v>452</v>
      </c>
      <c r="X388" s="30" t="s">
        <v>42</v>
      </c>
      <c r="Y388" s="30" t="s">
        <v>45</v>
      </c>
      <c r="Z388" s="30" t="s">
        <v>45</v>
      </c>
      <c r="AA388" s="30" t="s">
        <v>454</v>
      </c>
      <c r="AB388" s="30" t="s">
        <v>860</v>
      </c>
      <c r="AC388" s="30" t="s">
        <v>79</v>
      </c>
      <c r="AD388" s="30" t="s">
        <v>47</v>
      </c>
      <c r="AE388" s="30" t="s">
        <v>48</v>
      </c>
      <c r="AF388" s="30" t="s">
        <v>70</v>
      </c>
      <c r="AG388" s="30" t="s">
        <v>45</v>
      </c>
      <c r="AH388" s="30" t="s">
        <v>314</v>
      </c>
      <c r="AI388" s="30"/>
      <c r="AJ388" s="30"/>
      <c r="AK388" s="29"/>
    </row>
    <row r="389" spans="1:37" s="39" customFormat="1">
      <c r="A389" s="29" t="s">
        <v>941</v>
      </c>
      <c r="B389" s="29" t="str">
        <f t="shared" si="62"/>
        <v>Sw 5802.1103</v>
      </c>
      <c r="C389" s="29" t="s">
        <v>35</v>
      </c>
      <c r="D389" s="29">
        <v>5</v>
      </c>
      <c r="E389" s="29">
        <v>8</v>
      </c>
      <c r="F389" s="29">
        <v>0</v>
      </c>
      <c r="G389" s="29">
        <v>2</v>
      </c>
      <c r="H389" s="29" t="s">
        <v>36</v>
      </c>
      <c r="I389" s="47">
        <v>11</v>
      </c>
      <c r="J389" s="47" t="s">
        <v>58</v>
      </c>
      <c r="K389" s="30">
        <v>1</v>
      </c>
      <c r="L389" s="32" t="s">
        <v>942</v>
      </c>
      <c r="M389" s="32" t="s">
        <v>940</v>
      </c>
      <c r="N389" s="33">
        <v>2</v>
      </c>
      <c r="O389" s="34">
        <v>44879</v>
      </c>
      <c r="P389" s="35"/>
      <c r="Q389" s="36"/>
      <c r="R389" s="29"/>
      <c r="S389" s="37"/>
      <c r="T389" s="37"/>
      <c r="U389" s="30">
        <f t="shared" si="56"/>
        <v>37</v>
      </c>
      <c r="V389" s="30">
        <f t="shared" si="56"/>
        <v>40</v>
      </c>
      <c r="W389" s="30" t="s">
        <v>452</v>
      </c>
      <c r="X389" s="30" t="s">
        <v>42</v>
      </c>
      <c r="Y389" s="30" t="s">
        <v>45</v>
      </c>
      <c r="Z389" s="30" t="s">
        <v>45</v>
      </c>
      <c r="AA389" s="30" t="s">
        <v>454</v>
      </c>
      <c r="AB389" s="30" t="s">
        <v>860</v>
      </c>
      <c r="AC389" s="30" t="s">
        <v>82</v>
      </c>
      <c r="AD389" s="30" t="s">
        <v>47</v>
      </c>
      <c r="AE389" s="30" t="s">
        <v>48</v>
      </c>
      <c r="AF389" s="30" t="s">
        <v>70</v>
      </c>
      <c r="AG389" s="30" t="s">
        <v>45</v>
      </c>
      <c r="AH389" s="30" t="s">
        <v>314</v>
      </c>
      <c r="AI389" s="30"/>
      <c r="AJ389" s="30"/>
      <c r="AK389" s="29"/>
    </row>
    <row r="390" spans="1:37" s="39" customFormat="1">
      <c r="A390" s="29" t="s">
        <v>943</v>
      </c>
      <c r="B390" s="29" t="str">
        <f t="shared" si="62"/>
        <v>Sw 5802.1122</v>
      </c>
      <c r="C390" s="29" t="s">
        <v>35</v>
      </c>
      <c r="D390" s="29">
        <v>5</v>
      </c>
      <c r="E390" s="29">
        <v>8</v>
      </c>
      <c r="F390" s="29">
        <v>0</v>
      </c>
      <c r="G390" s="29">
        <v>2</v>
      </c>
      <c r="H390" s="29" t="s">
        <v>36</v>
      </c>
      <c r="I390" s="47">
        <v>11</v>
      </c>
      <c r="J390" s="47">
        <v>22</v>
      </c>
      <c r="K390" s="30">
        <v>1</v>
      </c>
      <c r="L390" s="32" t="s">
        <v>944</v>
      </c>
      <c r="M390" s="32" t="s">
        <v>945</v>
      </c>
      <c r="N390" s="33">
        <v>2</v>
      </c>
      <c r="O390" s="34">
        <v>44875</v>
      </c>
      <c r="P390" s="35"/>
      <c r="Q390" s="36"/>
      <c r="R390" s="29"/>
      <c r="S390" s="37"/>
      <c r="T390" s="37"/>
      <c r="U390" s="30">
        <f t="shared" si="56"/>
        <v>36</v>
      </c>
      <c r="V390" s="30">
        <f t="shared" si="56"/>
        <v>37</v>
      </c>
      <c r="W390" s="30" t="s">
        <v>452</v>
      </c>
      <c r="X390" s="30" t="s">
        <v>42</v>
      </c>
      <c r="Y390" s="30" t="s">
        <v>45</v>
      </c>
      <c r="Z390" s="30" t="s">
        <v>45</v>
      </c>
      <c r="AA390" s="30" t="s">
        <v>454</v>
      </c>
      <c r="AB390" s="30" t="s">
        <v>860</v>
      </c>
      <c r="AC390" s="30" t="s">
        <v>79</v>
      </c>
      <c r="AD390" s="30" t="s">
        <v>466</v>
      </c>
      <c r="AE390" s="30" t="s">
        <v>48</v>
      </c>
      <c r="AF390" s="30" t="s">
        <v>70</v>
      </c>
      <c r="AG390" s="30" t="s">
        <v>45</v>
      </c>
      <c r="AH390" s="30" t="s">
        <v>318</v>
      </c>
      <c r="AI390" s="30"/>
      <c r="AJ390" s="30"/>
      <c r="AK390" s="29"/>
    </row>
    <row r="391" spans="1:37" s="39" customFormat="1">
      <c r="A391" s="29" t="s">
        <v>946</v>
      </c>
      <c r="B391" s="29" t="str">
        <f t="shared" si="62"/>
        <v>Sw 5802.1122</v>
      </c>
      <c r="C391" s="29" t="s">
        <v>35</v>
      </c>
      <c r="D391" s="29">
        <v>5</v>
      </c>
      <c r="E391" s="29">
        <v>8</v>
      </c>
      <c r="F391" s="29">
        <v>0</v>
      </c>
      <c r="G391" s="29">
        <v>2</v>
      </c>
      <c r="H391" s="29" t="s">
        <v>36</v>
      </c>
      <c r="I391" s="47">
        <v>11</v>
      </c>
      <c r="J391" s="47">
        <v>22</v>
      </c>
      <c r="K391" s="30">
        <v>1</v>
      </c>
      <c r="L391" s="32" t="s">
        <v>947</v>
      </c>
      <c r="M391" s="32" t="s">
        <v>945</v>
      </c>
      <c r="N391" s="33">
        <v>2</v>
      </c>
      <c r="O391" s="34">
        <v>44879</v>
      </c>
      <c r="P391" s="35"/>
      <c r="Q391" s="36"/>
      <c r="R391" s="29"/>
      <c r="S391" s="37"/>
      <c r="T391" s="37"/>
      <c r="U391" s="30">
        <f t="shared" si="56"/>
        <v>36</v>
      </c>
      <c r="V391" s="30">
        <f t="shared" si="56"/>
        <v>37</v>
      </c>
      <c r="W391" s="30" t="s">
        <v>452</v>
      </c>
      <c r="X391" s="30" t="s">
        <v>42</v>
      </c>
      <c r="Y391" s="30" t="s">
        <v>45</v>
      </c>
      <c r="Z391" s="30" t="s">
        <v>45</v>
      </c>
      <c r="AA391" s="30" t="s">
        <v>454</v>
      </c>
      <c r="AB391" s="30" t="s">
        <v>860</v>
      </c>
      <c r="AC391" s="30" t="s">
        <v>82</v>
      </c>
      <c r="AD391" s="30" t="s">
        <v>466</v>
      </c>
      <c r="AE391" s="30" t="s">
        <v>48</v>
      </c>
      <c r="AF391" s="30" t="s">
        <v>70</v>
      </c>
      <c r="AG391" s="30" t="s">
        <v>45</v>
      </c>
      <c r="AH391" s="30" t="s">
        <v>318</v>
      </c>
      <c r="AI391" s="30"/>
      <c r="AJ391" s="30"/>
      <c r="AK391" s="29"/>
    </row>
    <row r="392" spans="1:37" s="39" customFormat="1">
      <c r="A392" s="29" t="s">
        <v>948</v>
      </c>
      <c r="B392" s="29" t="str">
        <f t="shared" si="62"/>
        <v>Sw 5802.1111</v>
      </c>
      <c r="C392" s="29" t="s">
        <v>35</v>
      </c>
      <c r="D392" s="29">
        <v>5</v>
      </c>
      <c r="E392" s="29">
        <v>8</v>
      </c>
      <c r="F392" s="29">
        <v>0</v>
      </c>
      <c r="G392" s="29">
        <v>2</v>
      </c>
      <c r="H392" s="29" t="s">
        <v>36</v>
      </c>
      <c r="I392" s="47">
        <v>11</v>
      </c>
      <c r="J392" s="47">
        <v>11</v>
      </c>
      <c r="K392" s="30">
        <v>1</v>
      </c>
      <c r="L392" s="32" t="s">
        <v>949</v>
      </c>
      <c r="M392" s="32" t="s">
        <v>940</v>
      </c>
      <c r="N392" s="33">
        <v>2</v>
      </c>
      <c r="O392" s="34">
        <v>44875</v>
      </c>
      <c r="P392" s="35"/>
      <c r="Q392" s="36"/>
      <c r="R392" s="29"/>
      <c r="S392" s="37"/>
      <c r="T392" s="37" t="s">
        <v>174</v>
      </c>
      <c r="U392" s="30">
        <f t="shared" si="56"/>
        <v>36</v>
      </c>
      <c r="V392" s="30">
        <f t="shared" si="56"/>
        <v>40</v>
      </c>
      <c r="W392" s="30" t="s">
        <v>452</v>
      </c>
      <c r="X392" s="30" t="s">
        <v>42</v>
      </c>
      <c r="Y392" s="30" t="s">
        <v>45</v>
      </c>
      <c r="Z392" s="30" t="s">
        <v>45</v>
      </c>
      <c r="AA392" s="30" t="s">
        <v>454</v>
      </c>
      <c r="AB392" s="30" t="s">
        <v>860</v>
      </c>
      <c r="AC392" s="30" t="s">
        <v>79</v>
      </c>
      <c r="AD392" s="30" t="s">
        <v>466</v>
      </c>
      <c r="AE392" s="30" t="s">
        <v>48</v>
      </c>
      <c r="AF392" s="30" t="s">
        <v>70</v>
      </c>
      <c r="AG392" s="30" t="s">
        <v>45</v>
      </c>
      <c r="AH392" s="30" t="s">
        <v>314</v>
      </c>
      <c r="AI392" s="30"/>
      <c r="AJ392" s="30"/>
      <c r="AK392" s="29"/>
    </row>
    <row r="393" spans="1:37" s="39" customFormat="1">
      <c r="A393" s="29" t="s">
        <v>950</v>
      </c>
      <c r="B393" s="29" t="str">
        <f t="shared" si="62"/>
        <v>Sw 5802.1121</v>
      </c>
      <c r="C393" s="29" t="s">
        <v>35</v>
      </c>
      <c r="D393" s="29">
        <v>5</v>
      </c>
      <c r="E393" s="29">
        <v>8</v>
      </c>
      <c r="F393" s="29">
        <v>0</v>
      </c>
      <c r="G393" s="29">
        <v>2</v>
      </c>
      <c r="H393" s="29" t="s">
        <v>36</v>
      </c>
      <c r="I393" s="47">
        <v>11</v>
      </c>
      <c r="J393" s="47">
        <v>21</v>
      </c>
      <c r="K393" s="30">
        <v>1</v>
      </c>
      <c r="L393" s="32" t="s">
        <v>951</v>
      </c>
      <c r="M393" s="32" t="s">
        <v>945</v>
      </c>
      <c r="N393" s="33">
        <v>1</v>
      </c>
      <c r="O393" s="34">
        <v>43173</v>
      </c>
      <c r="P393" s="35" t="s">
        <v>952</v>
      </c>
      <c r="Q393" s="36">
        <v>1</v>
      </c>
      <c r="R393" s="29"/>
      <c r="S393" s="37"/>
      <c r="T393" s="37" t="s">
        <v>174</v>
      </c>
      <c r="U393" s="30">
        <f t="shared" si="56"/>
        <v>39</v>
      </c>
      <c r="V393" s="30">
        <f t="shared" si="56"/>
        <v>37</v>
      </c>
      <c r="W393" s="30" t="s">
        <v>452</v>
      </c>
      <c r="X393" s="30" t="s">
        <v>42</v>
      </c>
      <c r="Y393" s="30" t="s">
        <v>45</v>
      </c>
      <c r="Z393" s="30" t="s">
        <v>45</v>
      </c>
      <c r="AA393" s="30" t="s">
        <v>454</v>
      </c>
      <c r="AB393" s="30" t="s">
        <v>860</v>
      </c>
      <c r="AC393" s="30" t="s">
        <v>79</v>
      </c>
      <c r="AD393" s="30" t="s">
        <v>466</v>
      </c>
      <c r="AE393" s="30" t="s">
        <v>48</v>
      </c>
      <c r="AF393" s="30" t="s">
        <v>70</v>
      </c>
      <c r="AG393" s="30" t="s">
        <v>45</v>
      </c>
      <c r="AH393" s="30" t="s">
        <v>318</v>
      </c>
      <c r="AI393" s="30"/>
      <c r="AJ393" s="30"/>
      <c r="AK393" s="29"/>
    </row>
    <row r="394" spans="1:37" s="39" customFormat="1">
      <c r="A394" s="29" t="s">
        <v>953</v>
      </c>
      <c r="B394" s="29" t="str">
        <f t="shared" si="62"/>
        <v>Sw 5802.1122</v>
      </c>
      <c r="C394" s="29" t="s">
        <v>35</v>
      </c>
      <c r="D394" s="29">
        <v>5</v>
      </c>
      <c r="E394" s="29">
        <v>8</v>
      </c>
      <c r="F394" s="29">
        <v>0</v>
      </c>
      <c r="G394" s="29">
        <v>2</v>
      </c>
      <c r="H394" s="29" t="s">
        <v>36</v>
      </c>
      <c r="I394" s="47">
        <v>11</v>
      </c>
      <c r="J394" s="47">
        <v>22</v>
      </c>
      <c r="K394" s="30">
        <v>1</v>
      </c>
      <c r="L394" s="32" t="s">
        <v>954</v>
      </c>
      <c r="M394" s="32" t="s">
        <v>945</v>
      </c>
      <c r="N394" s="33">
        <v>3</v>
      </c>
      <c r="O394" s="34">
        <v>44875</v>
      </c>
      <c r="P394" s="35"/>
      <c r="Q394" s="36"/>
      <c r="R394" s="29"/>
      <c r="S394" s="37"/>
      <c r="T394" s="37"/>
      <c r="U394" s="30">
        <f t="shared" si="56"/>
        <v>35</v>
      </c>
      <c r="V394" s="30">
        <f t="shared" si="56"/>
        <v>37</v>
      </c>
      <c r="W394" s="30" t="s">
        <v>452</v>
      </c>
      <c r="X394" s="30" t="s">
        <v>42</v>
      </c>
      <c r="Y394" s="30" t="s">
        <v>45</v>
      </c>
      <c r="Z394" s="30" t="s">
        <v>45</v>
      </c>
      <c r="AA394" s="30" t="s">
        <v>454</v>
      </c>
      <c r="AB394" s="30" t="s">
        <v>860</v>
      </c>
      <c r="AC394" s="30" t="s">
        <v>79</v>
      </c>
      <c r="AD394" s="30" t="s">
        <v>466</v>
      </c>
      <c r="AE394" s="30" t="s">
        <v>48</v>
      </c>
      <c r="AF394" s="30" t="s">
        <v>70</v>
      </c>
      <c r="AG394" s="30" t="s">
        <v>45</v>
      </c>
      <c r="AH394" s="30" t="s">
        <v>318</v>
      </c>
      <c r="AI394" s="30"/>
      <c r="AJ394" s="30"/>
      <c r="AK394" s="29"/>
    </row>
    <row r="395" spans="1:37" s="39" customFormat="1">
      <c r="A395" s="29" t="s">
        <v>955</v>
      </c>
      <c r="B395" s="29" t="str">
        <f t="shared" si="62"/>
        <v>Sw 5852.1201</v>
      </c>
      <c r="C395" s="29" t="s">
        <v>35</v>
      </c>
      <c r="D395" s="29">
        <v>5</v>
      </c>
      <c r="E395" s="29">
        <v>8</v>
      </c>
      <c r="F395" s="29">
        <v>5</v>
      </c>
      <c r="G395" s="29">
        <v>2</v>
      </c>
      <c r="H395" s="29" t="s">
        <v>36</v>
      </c>
      <c r="I395" s="47">
        <v>12</v>
      </c>
      <c r="J395" s="47" t="s">
        <v>38</v>
      </c>
      <c r="K395" s="30">
        <v>1</v>
      </c>
      <c r="L395" s="32" t="s">
        <v>956</v>
      </c>
      <c r="M395" s="32" t="s">
        <v>940</v>
      </c>
      <c r="N395" s="33">
        <v>2</v>
      </c>
      <c r="O395" s="34">
        <v>44236</v>
      </c>
      <c r="P395" s="35" t="s">
        <v>957</v>
      </c>
      <c r="Q395" s="36"/>
      <c r="R395" s="29"/>
      <c r="S395" s="37"/>
      <c r="T395" s="37"/>
      <c r="U395" s="30">
        <f t="shared" si="56"/>
        <v>37</v>
      </c>
      <c r="V395" s="30">
        <f t="shared" si="56"/>
        <v>40</v>
      </c>
      <c r="W395" s="30" t="s">
        <v>41</v>
      </c>
      <c r="X395" s="30">
        <v>49</v>
      </c>
      <c r="Y395" s="30">
        <v>190</v>
      </c>
      <c r="Z395" s="30" t="s">
        <v>45</v>
      </c>
      <c r="AA395" s="30" t="s">
        <v>454</v>
      </c>
      <c r="AB395" s="30" t="s">
        <v>860</v>
      </c>
      <c r="AC395" s="30" t="s">
        <v>79</v>
      </c>
      <c r="AD395" s="30" t="s">
        <v>466</v>
      </c>
      <c r="AE395" s="30" t="s">
        <v>48</v>
      </c>
      <c r="AF395" s="30" t="s">
        <v>70</v>
      </c>
      <c r="AG395" s="30" t="s">
        <v>45</v>
      </c>
      <c r="AH395" s="30" t="s">
        <v>314</v>
      </c>
      <c r="AI395" s="30"/>
      <c r="AJ395" s="30"/>
      <c r="AK395" s="29"/>
    </row>
    <row r="396" spans="1:37" s="39" customFormat="1">
      <c r="A396" s="29" t="s">
        <v>958</v>
      </c>
      <c r="B396" s="29" t="str">
        <f t="shared" si="62"/>
        <v>Sw 6100.1001</v>
      </c>
      <c r="C396" s="29" t="s">
        <v>35</v>
      </c>
      <c r="D396" s="29">
        <v>6</v>
      </c>
      <c r="E396" s="29">
        <v>1</v>
      </c>
      <c r="F396" s="29">
        <v>0</v>
      </c>
      <c r="G396" s="29">
        <v>0</v>
      </c>
      <c r="H396" s="29" t="s">
        <v>36</v>
      </c>
      <c r="I396" s="47">
        <v>10</v>
      </c>
      <c r="J396" s="47" t="s">
        <v>38</v>
      </c>
      <c r="K396" s="30">
        <v>1</v>
      </c>
      <c r="L396" s="32" t="str">
        <f t="shared" ref="L396:L401" si="63">CONCATENATE("Signalanordnung für ",W396,)</f>
        <v>Signalanordnung für EW</v>
      </c>
      <c r="M396" s="32" t="s">
        <v>959</v>
      </c>
      <c r="N396" s="33">
        <v>4</v>
      </c>
      <c r="O396" s="34">
        <v>44245</v>
      </c>
      <c r="P396" s="35" t="str">
        <f>CONCATENATE("S ",R396)</f>
        <v>S 633.00</v>
      </c>
      <c r="Q396" s="36">
        <v>1</v>
      </c>
      <c r="R396" s="29" t="s">
        <v>960</v>
      </c>
      <c r="S396" s="37"/>
      <c r="T396" s="37"/>
      <c r="U396" s="30">
        <f t="shared" si="56"/>
        <v>22</v>
      </c>
      <c r="V396" s="30">
        <f t="shared" si="56"/>
        <v>22</v>
      </c>
      <c r="W396" s="30" t="s">
        <v>41</v>
      </c>
      <c r="X396" s="30" t="s">
        <v>45</v>
      </c>
      <c r="Y396" s="30" t="s">
        <v>45</v>
      </c>
      <c r="Z396" s="30" t="s">
        <v>45</v>
      </c>
      <c r="AA396" s="30" t="s">
        <v>961</v>
      </c>
      <c r="AB396" s="30"/>
      <c r="AC396" s="30"/>
      <c r="AD396" s="30" t="s">
        <v>45</v>
      </c>
      <c r="AE396" s="30" t="s">
        <v>45</v>
      </c>
      <c r="AF396" s="30" t="s">
        <v>45</v>
      </c>
      <c r="AG396" s="30" t="s">
        <v>45</v>
      </c>
      <c r="AH396" s="30" t="s">
        <v>314</v>
      </c>
      <c r="AI396" s="72"/>
      <c r="AJ396" s="29"/>
      <c r="AK396" s="29"/>
    </row>
    <row r="397" spans="1:37" s="39" customFormat="1">
      <c r="A397" s="29" t="s">
        <v>962</v>
      </c>
      <c r="B397" s="29" t="str">
        <f t="shared" si="62"/>
        <v>Sw 6100.1002</v>
      </c>
      <c r="C397" s="29" t="s">
        <v>35</v>
      </c>
      <c r="D397" s="29">
        <v>6</v>
      </c>
      <c r="E397" s="29">
        <v>1</v>
      </c>
      <c r="F397" s="29">
        <v>0</v>
      </c>
      <c r="G397" s="29">
        <v>0</v>
      </c>
      <c r="H397" s="29" t="s">
        <v>36</v>
      </c>
      <c r="I397" s="47">
        <v>10</v>
      </c>
      <c r="J397" s="47" t="s">
        <v>51</v>
      </c>
      <c r="K397" s="30">
        <v>1</v>
      </c>
      <c r="L397" s="32" t="str">
        <f t="shared" si="63"/>
        <v>Signalanordnung für EW</v>
      </c>
      <c r="M397" s="32" t="s">
        <v>963</v>
      </c>
      <c r="N397" s="33">
        <v>1</v>
      </c>
      <c r="O397" s="34">
        <v>43041</v>
      </c>
      <c r="P397" s="35" t="str">
        <f>CONCATENATE("S ",R397)</f>
        <v>S 633.00</v>
      </c>
      <c r="Q397" s="36">
        <v>2</v>
      </c>
      <c r="R397" s="29" t="s">
        <v>960</v>
      </c>
      <c r="S397" s="37"/>
      <c r="T397" s="37"/>
      <c r="U397" s="30">
        <f t="shared" si="56"/>
        <v>22</v>
      </c>
      <c r="V397" s="30">
        <f t="shared" si="56"/>
        <v>14</v>
      </c>
      <c r="W397" s="30" t="s">
        <v>41</v>
      </c>
      <c r="X397" s="30" t="s">
        <v>45</v>
      </c>
      <c r="Y397" s="30" t="s">
        <v>45</v>
      </c>
      <c r="Z397" s="30" t="s">
        <v>45</v>
      </c>
      <c r="AA397" s="30" t="s">
        <v>961</v>
      </c>
      <c r="AB397" s="30"/>
      <c r="AC397" s="30"/>
      <c r="AD397" s="30" t="s">
        <v>45</v>
      </c>
      <c r="AE397" s="30" t="s">
        <v>45</v>
      </c>
      <c r="AF397" s="30" t="s">
        <v>45</v>
      </c>
      <c r="AG397" s="30" t="s">
        <v>45</v>
      </c>
      <c r="AH397" s="30" t="s">
        <v>314</v>
      </c>
      <c r="AI397" s="72"/>
      <c r="AJ397" s="29"/>
      <c r="AK397" s="29"/>
    </row>
    <row r="398" spans="1:37" s="39" customFormat="1">
      <c r="A398" s="29" t="s">
        <v>964</v>
      </c>
      <c r="B398" s="29" t="str">
        <f t="shared" si="62"/>
        <v>Sw 6100.1003</v>
      </c>
      <c r="C398" s="29" t="s">
        <v>35</v>
      </c>
      <c r="D398" s="29">
        <v>6</v>
      </c>
      <c r="E398" s="29">
        <v>1</v>
      </c>
      <c r="F398" s="29">
        <v>0</v>
      </c>
      <c r="G398" s="29">
        <v>0</v>
      </c>
      <c r="H398" s="29" t="s">
        <v>36</v>
      </c>
      <c r="I398" s="47">
        <v>10</v>
      </c>
      <c r="J398" s="47" t="s">
        <v>58</v>
      </c>
      <c r="K398" s="30">
        <v>1</v>
      </c>
      <c r="L398" s="32" t="str">
        <f t="shared" si="63"/>
        <v>Signalanordnung für EW</v>
      </c>
      <c r="M398" s="32" t="s">
        <v>959</v>
      </c>
      <c r="N398" s="33">
        <v>1</v>
      </c>
      <c r="O398" s="34">
        <v>43041</v>
      </c>
      <c r="P398" s="35" t="str">
        <f>CONCATENATE("S ",R398)</f>
        <v>S 633.00</v>
      </c>
      <c r="Q398" s="36">
        <v>5</v>
      </c>
      <c r="R398" s="29" t="s">
        <v>960</v>
      </c>
      <c r="S398" s="37"/>
      <c r="T398" s="37"/>
      <c r="U398" s="30">
        <f t="shared" si="56"/>
        <v>22</v>
      </c>
      <c r="V398" s="30">
        <f t="shared" si="56"/>
        <v>22</v>
      </c>
      <c r="W398" s="30" t="s">
        <v>41</v>
      </c>
      <c r="X398" s="30" t="s">
        <v>45</v>
      </c>
      <c r="Y398" s="30" t="s">
        <v>45</v>
      </c>
      <c r="Z398" s="30" t="s">
        <v>45</v>
      </c>
      <c r="AA398" s="30" t="s">
        <v>961</v>
      </c>
      <c r="AB398" s="30"/>
      <c r="AC398" s="30"/>
      <c r="AD398" s="30" t="s">
        <v>45</v>
      </c>
      <c r="AE398" s="30" t="s">
        <v>45</v>
      </c>
      <c r="AF398" s="30" t="s">
        <v>45</v>
      </c>
      <c r="AG398" s="30" t="s">
        <v>45</v>
      </c>
      <c r="AH398" s="30" t="s">
        <v>314</v>
      </c>
      <c r="AI398" s="72"/>
      <c r="AJ398" s="29"/>
      <c r="AK398" s="29"/>
    </row>
    <row r="399" spans="1:37" s="39" customFormat="1">
      <c r="A399" s="29" t="s">
        <v>965</v>
      </c>
      <c r="B399" s="29" t="str">
        <f t="shared" si="62"/>
        <v>Sw 6100.1003</v>
      </c>
      <c r="C399" s="29" t="s">
        <v>35</v>
      </c>
      <c r="D399" s="29">
        <v>6</v>
      </c>
      <c r="E399" s="29">
        <v>1</v>
      </c>
      <c r="F399" s="29">
        <v>0</v>
      </c>
      <c r="G399" s="29">
        <v>0</v>
      </c>
      <c r="H399" s="29" t="s">
        <v>36</v>
      </c>
      <c r="I399" s="47">
        <v>10</v>
      </c>
      <c r="J399" s="47" t="s">
        <v>58</v>
      </c>
      <c r="K399" s="30">
        <v>1</v>
      </c>
      <c r="L399" s="32" t="str">
        <f t="shared" si="63"/>
        <v>Signalanordnung für EKW</v>
      </c>
      <c r="M399" s="32" t="s">
        <v>959</v>
      </c>
      <c r="N399" s="33">
        <v>1</v>
      </c>
      <c r="O399" s="34">
        <v>43760</v>
      </c>
      <c r="P399" s="35"/>
      <c r="Q399" s="36"/>
      <c r="R399" s="29" t="s">
        <v>960</v>
      </c>
      <c r="S399" s="37"/>
      <c r="T399" s="37"/>
      <c r="U399" s="30">
        <f t="shared" ref="U399:V414" si="64">LEN(L399)</f>
        <v>23</v>
      </c>
      <c r="V399" s="30">
        <f t="shared" si="64"/>
        <v>22</v>
      </c>
      <c r="W399" s="30" t="s">
        <v>313</v>
      </c>
      <c r="X399" s="30" t="s">
        <v>45</v>
      </c>
      <c r="Y399" s="30" t="s">
        <v>45</v>
      </c>
      <c r="Z399" s="30" t="s">
        <v>45</v>
      </c>
      <c r="AA399" s="30" t="s">
        <v>961</v>
      </c>
      <c r="AB399" s="30"/>
      <c r="AC399" s="30"/>
      <c r="AD399" s="30" t="s">
        <v>45</v>
      </c>
      <c r="AE399" s="30" t="s">
        <v>45</v>
      </c>
      <c r="AF399" s="30" t="s">
        <v>45</v>
      </c>
      <c r="AG399" s="30" t="s">
        <v>45</v>
      </c>
      <c r="AH399" s="30" t="s">
        <v>314</v>
      </c>
      <c r="AI399" s="72"/>
      <c r="AJ399" s="29"/>
      <c r="AK399" s="29"/>
    </row>
    <row r="400" spans="1:37" s="39" customFormat="1">
      <c r="A400" s="29" t="s">
        <v>966</v>
      </c>
      <c r="B400" s="29" t="str">
        <f t="shared" si="62"/>
        <v>Sw 6100.1003</v>
      </c>
      <c r="C400" s="29" t="s">
        <v>35</v>
      </c>
      <c r="D400" s="29">
        <v>6</v>
      </c>
      <c r="E400" s="29">
        <v>1</v>
      </c>
      <c r="F400" s="29">
        <v>0</v>
      </c>
      <c r="G400" s="29">
        <v>0</v>
      </c>
      <c r="H400" s="29" t="s">
        <v>36</v>
      </c>
      <c r="I400" s="47">
        <v>10</v>
      </c>
      <c r="J400" s="47" t="s">
        <v>58</v>
      </c>
      <c r="K400" s="30">
        <v>1</v>
      </c>
      <c r="L400" s="32" t="str">
        <f t="shared" si="63"/>
        <v>Signalanordnung für EW</v>
      </c>
      <c r="M400" s="32" t="s">
        <v>967</v>
      </c>
      <c r="N400" s="33">
        <v>1</v>
      </c>
      <c r="O400" s="34">
        <v>44235</v>
      </c>
      <c r="P400" s="35"/>
      <c r="Q400" s="36"/>
      <c r="R400" s="29" t="s">
        <v>960</v>
      </c>
      <c r="S400" s="37"/>
      <c r="T400" s="37"/>
      <c r="U400" s="30">
        <f t="shared" si="64"/>
        <v>22</v>
      </c>
      <c r="V400" s="30">
        <f t="shared" si="64"/>
        <v>24</v>
      </c>
      <c r="W400" s="30" t="s">
        <v>41</v>
      </c>
      <c r="X400" s="30" t="s">
        <v>45</v>
      </c>
      <c r="Y400" s="30" t="s">
        <v>45</v>
      </c>
      <c r="Z400" s="30" t="s">
        <v>45</v>
      </c>
      <c r="AA400" s="30" t="s">
        <v>961</v>
      </c>
      <c r="AB400" s="30"/>
      <c r="AC400" s="30"/>
      <c r="AD400" s="30" t="s">
        <v>45</v>
      </c>
      <c r="AE400" s="30" t="s">
        <v>45</v>
      </c>
      <c r="AF400" s="30" t="s">
        <v>45</v>
      </c>
      <c r="AG400" s="30" t="s">
        <v>45</v>
      </c>
      <c r="AH400" s="30" t="s">
        <v>314</v>
      </c>
      <c r="AI400" s="72"/>
      <c r="AJ400" s="29"/>
      <c r="AK400" s="29"/>
    </row>
    <row r="401" spans="1:37" s="39" customFormat="1">
      <c r="A401" s="29" t="s">
        <v>968</v>
      </c>
      <c r="B401" s="29" t="str">
        <f t="shared" si="62"/>
        <v>Sw 6100.1003</v>
      </c>
      <c r="C401" s="29" t="s">
        <v>35</v>
      </c>
      <c r="D401" s="29">
        <v>6</v>
      </c>
      <c r="E401" s="29">
        <v>1</v>
      </c>
      <c r="F401" s="29">
        <v>0</v>
      </c>
      <c r="G401" s="29">
        <v>0</v>
      </c>
      <c r="H401" s="29" t="s">
        <v>36</v>
      </c>
      <c r="I401" s="47">
        <v>10</v>
      </c>
      <c r="J401" s="47" t="s">
        <v>58</v>
      </c>
      <c r="K401" s="30">
        <v>1</v>
      </c>
      <c r="L401" s="32" t="str">
        <f t="shared" si="63"/>
        <v>Signalanordnung für EW</v>
      </c>
      <c r="M401" s="32" t="s">
        <v>967</v>
      </c>
      <c r="N401" s="33">
        <v>1</v>
      </c>
      <c r="O401" s="34">
        <v>44235</v>
      </c>
      <c r="P401" s="35"/>
      <c r="Q401" s="36"/>
      <c r="R401" s="29" t="s">
        <v>960</v>
      </c>
      <c r="S401" s="37"/>
      <c r="T401" s="37"/>
      <c r="U401" s="30">
        <f t="shared" si="64"/>
        <v>22</v>
      </c>
      <c r="V401" s="30">
        <f t="shared" si="64"/>
        <v>24</v>
      </c>
      <c r="W401" s="30" t="s">
        <v>41</v>
      </c>
      <c r="X401" s="30" t="s">
        <v>45</v>
      </c>
      <c r="Y401" s="30" t="s">
        <v>45</v>
      </c>
      <c r="Z401" s="30" t="s">
        <v>45</v>
      </c>
      <c r="AA401" s="30" t="s">
        <v>961</v>
      </c>
      <c r="AB401" s="30"/>
      <c r="AC401" s="30"/>
      <c r="AD401" s="30" t="s">
        <v>45</v>
      </c>
      <c r="AE401" s="30" t="s">
        <v>45</v>
      </c>
      <c r="AF401" s="30" t="s">
        <v>45</v>
      </c>
      <c r="AG401" s="30" t="s">
        <v>45</v>
      </c>
      <c r="AH401" s="30" t="s">
        <v>314</v>
      </c>
      <c r="AI401" s="72"/>
      <c r="AJ401" s="29"/>
      <c r="AK401" s="29"/>
    </row>
    <row r="402" spans="1:37" s="39" customFormat="1">
      <c r="A402" s="29" t="s">
        <v>969</v>
      </c>
      <c r="B402" s="29" t="str">
        <f t="shared" si="62"/>
        <v>Sw 6100.1051</v>
      </c>
      <c r="C402" s="29" t="s">
        <v>35</v>
      </c>
      <c r="D402" s="29">
        <v>6</v>
      </c>
      <c r="E402" s="29">
        <v>1</v>
      </c>
      <c r="F402" s="29">
        <v>0</v>
      </c>
      <c r="G402" s="29">
        <v>0</v>
      </c>
      <c r="H402" s="29" t="s">
        <v>36</v>
      </c>
      <c r="I402" s="47">
        <v>10</v>
      </c>
      <c r="J402" s="47">
        <v>51</v>
      </c>
      <c r="K402" s="30">
        <v>1</v>
      </c>
      <c r="L402" s="32" t="str">
        <f>CONCATENATE("Signalanordnung/VS für ",W402,",")</f>
        <v>Signalanordnung/VS für EW,</v>
      </c>
      <c r="M402" s="32" t="s">
        <v>967</v>
      </c>
      <c r="N402" s="33">
        <v>1</v>
      </c>
      <c r="O402" s="34">
        <v>43963</v>
      </c>
      <c r="P402" s="35"/>
      <c r="Q402" s="36"/>
      <c r="R402" s="29"/>
      <c r="S402" s="37"/>
      <c r="T402" s="37"/>
      <c r="U402" s="30">
        <f t="shared" si="64"/>
        <v>26</v>
      </c>
      <c r="V402" s="30">
        <f t="shared" si="64"/>
        <v>24</v>
      </c>
      <c r="W402" s="30" t="s">
        <v>41</v>
      </c>
      <c r="X402" s="30" t="s">
        <v>45</v>
      </c>
      <c r="Y402" s="30" t="s">
        <v>45</v>
      </c>
      <c r="Z402" s="30" t="s">
        <v>45</v>
      </c>
      <c r="AA402" s="30" t="s">
        <v>961</v>
      </c>
      <c r="AB402" s="30"/>
      <c r="AC402" s="30"/>
      <c r="AD402" s="30" t="s">
        <v>45</v>
      </c>
      <c r="AE402" s="30" t="s">
        <v>45</v>
      </c>
      <c r="AF402" s="30" t="s">
        <v>45</v>
      </c>
      <c r="AG402" s="30" t="s">
        <v>45</v>
      </c>
      <c r="AH402" s="30" t="s">
        <v>314</v>
      </c>
      <c r="AI402" s="30"/>
      <c r="AJ402" s="30"/>
      <c r="AK402" s="29"/>
    </row>
    <row r="403" spans="1:37" s="39" customFormat="1">
      <c r="A403" s="29" t="s">
        <v>970</v>
      </c>
      <c r="B403" s="29" t="str">
        <f t="shared" si="62"/>
        <v>Sw 6100.1051</v>
      </c>
      <c r="C403" s="29" t="s">
        <v>35</v>
      </c>
      <c r="D403" s="29">
        <v>6</v>
      </c>
      <c r="E403" s="29">
        <v>1</v>
      </c>
      <c r="F403" s="29">
        <v>0</v>
      </c>
      <c r="G403" s="29">
        <v>0</v>
      </c>
      <c r="H403" s="29" t="s">
        <v>36</v>
      </c>
      <c r="I403" s="47">
        <v>10</v>
      </c>
      <c r="J403" s="47">
        <v>51</v>
      </c>
      <c r="K403" s="30">
        <v>1</v>
      </c>
      <c r="L403" s="32" t="str">
        <f>CONCATENATE("Signalanordnung für ",W403,", S-Bahn Hmb")</f>
        <v>Signalanordnung für EW, EKW, S-Bahn Hmb</v>
      </c>
      <c r="M403" s="32" t="s">
        <v>959</v>
      </c>
      <c r="N403" s="33">
        <v>1</v>
      </c>
      <c r="O403" s="34">
        <v>43690</v>
      </c>
      <c r="P403" s="35"/>
      <c r="Q403" s="36"/>
      <c r="R403" s="29"/>
      <c r="S403" s="37"/>
      <c r="T403" s="37"/>
      <c r="U403" s="30">
        <f t="shared" si="64"/>
        <v>39</v>
      </c>
      <c r="V403" s="30">
        <f t="shared" si="64"/>
        <v>22</v>
      </c>
      <c r="W403" s="30" t="s">
        <v>971</v>
      </c>
      <c r="X403" s="30" t="s">
        <v>45</v>
      </c>
      <c r="Y403" s="30" t="s">
        <v>45</v>
      </c>
      <c r="Z403" s="30" t="s">
        <v>45</v>
      </c>
      <c r="AA403" s="30" t="s">
        <v>961</v>
      </c>
      <c r="AB403" s="30"/>
      <c r="AC403" s="30"/>
      <c r="AD403" s="30" t="s">
        <v>45</v>
      </c>
      <c r="AE403" s="30" t="s">
        <v>45</v>
      </c>
      <c r="AF403" s="30" t="s">
        <v>45</v>
      </c>
      <c r="AG403" s="30" t="s">
        <v>45</v>
      </c>
      <c r="AH403" s="30" t="s">
        <v>314</v>
      </c>
      <c r="AI403" s="30"/>
      <c r="AJ403" s="30"/>
      <c r="AK403" s="29"/>
    </row>
    <row r="404" spans="1:37" s="39" customFormat="1">
      <c r="A404" s="29" t="s">
        <v>972</v>
      </c>
      <c r="B404" s="29" t="str">
        <f t="shared" si="62"/>
        <v>Sw 6100.3001</v>
      </c>
      <c r="C404" s="29" t="s">
        <v>35</v>
      </c>
      <c r="D404" s="29">
        <v>6</v>
      </c>
      <c r="E404" s="29">
        <v>1</v>
      </c>
      <c r="F404" s="29">
        <v>0</v>
      </c>
      <c r="G404" s="29">
        <v>0</v>
      </c>
      <c r="H404" s="29" t="s">
        <v>36</v>
      </c>
      <c r="I404" s="30">
        <v>30</v>
      </c>
      <c r="J404" s="47" t="s">
        <v>38</v>
      </c>
      <c r="K404" s="30">
        <v>1</v>
      </c>
      <c r="L404" s="32" t="s">
        <v>973</v>
      </c>
      <c r="M404" s="32" t="s">
        <v>974</v>
      </c>
      <c r="N404" s="33">
        <v>2</v>
      </c>
      <c r="O404" s="34">
        <v>43507</v>
      </c>
      <c r="P404" s="35" t="str">
        <f>CONCATENATE("S ",R404)</f>
        <v>S 633.01</v>
      </c>
      <c r="Q404" s="36" t="s">
        <v>45</v>
      </c>
      <c r="R404" s="29" t="s">
        <v>975</v>
      </c>
      <c r="S404" s="37"/>
      <c r="T404" s="37"/>
      <c r="U404" s="30">
        <f t="shared" si="64"/>
        <v>45</v>
      </c>
      <c r="V404" s="30">
        <f t="shared" si="64"/>
        <v>23</v>
      </c>
      <c r="W404" s="30" t="s">
        <v>41</v>
      </c>
      <c r="X404" s="30" t="s">
        <v>45</v>
      </c>
      <c r="Y404" s="30" t="s">
        <v>45</v>
      </c>
      <c r="Z404" s="30" t="s">
        <v>45</v>
      </c>
      <c r="AA404" s="30" t="s">
        <v>976</v>
      </c>
      <c r="AB404" s="30" t="s">
        <v>977</v>
      </c>
      <c r="AC404" s="30"/>
      <c r="AD404" s="30" t="s">
        <v>45</v>
      </c>
      <c r="AE404" s="30" t="s">
        <v>45</v>
      </c>
      <c r="AF404" s="30" t="s">
        <v>45</v>
      </c>
      <c r="AG404" s="30"/>
      <c r="AH404" s="30"/>
      <c r="AI404" s="72"/>
      <c r="AJ404" s="29"/>
      <c r="AK404" s="29"/>
    </row>
    <row r="405" spans="1:37" s="39" customFormat="1">
      <c r="A405" s="29" t="s">
        <v>978</v>
      </c>
      <c r="B405" s="29"/>
      <c r="C405" s="29"/>
      <c r="D405" s="29"/>
      <c r="E405" s="29"/>
      <c r="F405" s="29"/>
      <c r="G405" s="29"/>
      <c r="H405" s="29"/>
      <c r="I405" s="30"/>
      <c r="J405" s="47"/>
      <c r="K405" s="30"/>
      <c r="L405" s="32" t="s">
        <v>979</v>
      </c>
      <c r="M405" s="32" t="s">
        <v>959</v>
      </c>
      <c r="N405" s="33">
        <v>1</v>
      </c>
      <c r="O405" s="34">
        <v>43871</v>
      </c>
      <c r="P405" s="35"/>
      <c r="Q405" s="36"/>
      <c r="R405" s="29"/>
      <c r="S405" s="37"/>
      <c r="T405" s="37"/>
      <c r="U405" s="30">
        <f t="shared" si="64"/>
        <v>36</v>
      </c>
      <c r="V405" s="30">
        <f t="shared" si="64"/>
        <v>22</v>
      </c>
      <c r="W405" s="30" t="s">
        <v>41</v>
      </c>
      <c r="X405" s="30"/>
      <c r="Y405" s="30"/>
      <c r="Z405" s="30"/>
      <c r="AA405" s="30" t="s">
        <v>980</v>
      </c>
      <c r="AB405" s="30"/>
      <c r="AC405" s="30"/>
      <c r="AD405" s="30" t="s">
        <v>45</v>
      </c>
      <c r="AE405" s="30" t="s">
        <v>45</v>
      </c>
      <c r="AF405" s="30" t="s">
        <v>45</v>
      </c>
      <c r="AG405" s="30" t="s">
        <v>45</v>
      </c>
      <c r="AH405" s="30"/>
      <c r="AI405" s="72"/>
      <c r="AJ405" s="29"/>
      <c r="AK405" s="29"/>
    </row>
    <row r="406" spans="1:37" s="39" customFormat="1">
      <c r="A406" s="29" t="s">
        <v>981</v>
      </c>
      <c r="B406" s="29" t="str">
        <f t="shared" ref="B406:B413" si="65">CONCATENATE(C406," ",D406,E406,F406,G406,H406,I406,J406)</f>
        <v>Sw 6101.0002</v>
      </c>
      <c r="C406" s="29" t="s">
        <v>35</v>
      </c>
      <c r="D406" s="29">
        <v>6</v>
      </c>
      <c r="E406" s="29">
        <v>1</v>
      </c>
      <c r="F406" s="29">
        <v>0</v>
      </c>
      <c r="G406" s="29">
        <v>1</v>
      </c>
      <c r="H406" s="29" t="s">
        <v>36</v>
      </c>
      <c r="I406" s="47" t="s">
        <v>37</v>
      </c>
      <c r="J406" s="47" t="s">
        <v>51</v>
      </c>
      <c r="K406" s="30">
        <v>1</v>
      </c>
      <c r="L406" s="32" t="str">
        <f>CONCATENATE("Signalanordnung/",AD406, " für ",W406)</f>
        <v>Signalanordnung/KS für EW, EKW</v>
      </c>
      <c r="M406" s="32"/>
      <c r="N406" s="33">
        <v>3</v>
      </c>
      <c r="O406" s="34">
        <v>43886</v>
      </c>
      <c r="P406" s="35" t="str">
        <f>CONCATENATE("S ",R406)</f>
        <v>S 633.00</v>
      </c>
      <c r="Q406" s="36">
        <v>6</v>
      </c>
      <c r="R406" s="29" t="s">
        <v>960</v>
      </c>
      <c r="S406" s="37"/>
      <c r="T406" s="37"/>
      <c r="U406" s="30">
        <f t="shared" si="64"/>
        <v>30</v>
      </c>
      <c r="V406" s="30">
        <f t="shared" si="64"/>
        <v>0</v>
      </c>
      <c r="W406" s="30" t="s">
        <v>971</v>
      </c>
      <c r="X406" s="30" t="s">
        <v>45</v>
      </c>
      <c r="Y406" s="30" t="s">
        <v>45</v>
      </c>
      <c r="Z406" s="30" t="s">
        <v>45</v>
      </c>
      <c r="AA406" s="30" t="s">
        <v>982</v>
      </c>
      <c r="AB406" s="30"/>
      <c r="AC406" s="30"/>
      <c r="AD406" s="30" t="s">
        <v>47</v>
      </c>
      <c r="AE406" s="30" t="s">
        <v>45</v>
      </c>
      <c r="AF406" s="30" t="s">
        <v>45</v>
      </c>
      <c r="AG406" s="30" t="s">
        <v>45</v>
      </c>
      <c r="AH406" s="30"/>
      <c r="AI406" s="72"/>
      <c r="AJ406" s="29"/>
      <c r="AK406" s="29"/>
    </row>
    <row r="407" spans="1:37" s="39" customFormat="1">
      <c r="A407" s="29" t="s">
        <v>983</v>
      </c>
      <c r="B407" s="29" t="str">
        <f t="shared" si="65"/>
        <v>Sw 6101.0011</v>
      </c>
      <c r="C407" s="29" t="s">
        <v>35</v>
      </c>
      <c r="D407" s="29">
        <v>6</v>
      </c>
      <c r="E407" s="29">
        <v>1</v>
      </c>
      <c r="F407" s="29">
        <v>0</v>
      </c>
      <c r="G407" s="29">
        <v>1</v>
      </c>
      <c r="H407" s="29" t="s">
        <v>36</v>
      </c>
      <c r="I407" s="47" t="s">
        <v>37</v>
      </c>
      <c r="J407" s="47">
        <v>11</v>
      </c>
      <c r="K407" s="30">
        <v>1</v>
      </c>
      <c r="L407" s="32" t="str">
        <f>CONCATENATE("Signalanordnung/",AD407, " für ",W407)</f>
        <v>Signalanordnung/KS für EW, EKW</v>
      </c>
      <c r="M407" s="32" t="s">
        <v>984</v>
      </c>
      <c r="N407" s="33">
        <v>3</v>
      </c>
      <c r="O407" s="34">
        <v>43886</v>
      </c>
      <c r="P407" s="35" t="str">
        <f>CONCATENATE("S ",R407)</f>
        <v>S 633.00</v>
      </c>
      <c r="Q407" s="36">
        <v>3</v>
      </c>
      <c r="R407" s="29" t="s">
        <v>960</v>
      </c>
      <c r="S407" s="37"/>
      <c r="T407" s="37"/>
      <c r="U407" s="30">
        <f t="shared" si="64"/>
        <v>30</v>
      </c>
      <c r="V407" s="30">
        <f t="shared" si="64"/>
        <v>17</v>
      </c>
      <c r="W407" s="30" t="s">
        <v>971</v>
      </c>
      <c r="X407" s="30" t="s">
        <v>45</v>
      </c>
      <c r="Y407" s="30" t="s">
        <v>45</v>
      </c>
      <c r="Z407" s="30" t="s">
        <v>45</v>
      </c>
      <c r="AA407" s="30" t="s">
        <v>982</v>
      </c>
      <c r="AB407" s="30"/>
      <c r="AC407" s="30"/>
      <c r="AD407" s="30" t="s">
        <v>47</v>
      </c>
      <c r="AE407" s="30" t="s">
        <v>45</v>
      </c>
      <c r="AF407" s="30" t="s">
        <v>45</v>
      </c>
      <c r="AG407" s="30" t="s">
        <v>45</v>
      </c>
      <c r="AH407" s="30"/>
      <c r="AI407" s="72"/>
      <c r="AJ407" s="29"/>
      <c r="AK407" s="29"/>
    </row>
    <row r="408" spans="1:37" s="39" customFormat="1">
      <c r="A408" s="29" t="s">
        <v>985</v>
      </c>
      <c r="B408" s="38" t="str">
        <f t="shared" si="65"/>
        <v>Sw 6101.0011</v>
      </c>
      <c r="C408" s="38" t="s">
        <v>35</v>
      </c>
      <c r="D408" s="38">
        <v>6</v>
      </c>
      <c r="E408" s="38">
        <v>1</v>
      </c>
      <c r="F408" s="38">
        <v>0</v>
      </c>
      <c r="G408" s="38">
        <v>1</v>
      </c>
      <c r="H408" s="38" t="s">
        <v>36</v>
      </c>
      <c r="I408" s="49" t="s">
        <v>37</v>
      </c>
      <c r="J408" s="49">
        <v>11</v>
      </c>
      <c r="K408" s="44">
        <v>1</v>
      </c>
      <c r="L408" s="32" t="str">
        <f>CONCATENATE("Signalanordnung/",AD408, " für ",W408)</f>
        <v>Signalanordnung/KS für EW, EKW</v>
      </c>
      <c r="M408" s="32" t="s">
        <v>986</v>
      </c>
      <c r="N408" s="33">
        <v>1</v>
      </c>
      <c r="O408" s="34">
        <v>45635</v>
      </c>
      <c r="P408" s="35"/>
      <c r="Q408" s="36"/>
      <c r="R408" s="29" t="s">
        <v>960</v>
      </c>
      <c r="S408" s="37"/>
      <c r="T408" s="37"/>
      <c r="U408" s="30">
        <f t="shared" si="64"/>
        <v>30</v>
      </c>
      <c r="V408" s="30">
        <f t="shared" si="64"/>
        <v>39</v>
      </c>
      <c r="W408" s="30" t="s">
        <v>971</v>
      </c>
      <c r="X408" s="30" t="s">
        <v>45</v>
      </c>
      <c r="Y408" s="30" t="s">
        <v>45</v>
      </c>
      <c r="Z408" s="30" t="s">
        <v>45</v>
      </c>
      <c r="AA408" s="30" t="s">
        <v>982</v>
      </c>
      <c r="AB408" s="30"/>
      <c r="AC408" s="30"/>
      <c r="AD408" s="30" t="s">
        <v>47</v>
      </c>
      <c r="AE408" s="30" t="s">
        <v>45</v>
      </c>
      <c r="AF408" s="30" t="s">
        <v>45</v>
      </c>
      <c r="AG408" s="30" t="s">
        <v>45</v>
      </c>
      <c r="AH408" s="30"/>
      <c r="AI408" s="72"/>
      <c r="AJ408" s="29"/>
      <c r="AK408" s="29"/>
    </row>
    <row r="409" spans="1:37" s="39" customFormat="1">
      <c r="A409" s="29" t="s">
        <v>987</v>
      </c>
      <c r="B409" s="29" t="str">
        <f t="shared" si="65"/>
        <v>Sw 6101.0051</v>
      </c>
      <c r="C409" s="29" t="s">
        <v>35</v>
      </c>
      <c r="D409" s="29">
        <v>6</v>
      </c>
      <c r="E409" s="29">
        <v>1</v>
      </c>
      <c r="F409" s="29">
        <v>0</v>
      </c>
      <c r="G409" s="29">
        <v>1</v>
      </c>
      <c r="H409" s="29" t="s">
        <v>36</v>
      </c>
      <c r="I409" s="47" t="s">
        <v>37</v>
      </c>
      <c r="J409" s="47">
        <v>51</v>
      </c>
      <c r="K409" s="30">
        <v>1</v>
      </c>
      <c r="L409" s="32" t="str">
        <f>CONCATENATE("Signalanordnung/",AD409, " für ",W409,", S-Bahn Hmb")</f>
        <v>Signalanordnung/KS für EW, EKW, S-Bahn Hmb</v>
      </c>
      <c r="M409" s="32" t="s">
        <v>984</v>
      </c>
      <c r="N409" s="33">
        <v>1</v>
      </c>
      <c r="O409" s="34">
        <v>43691</v>
      </c>
      <c r="P409" s="35"/>
      <c r="Q409" s="36"/>
      <c r="R409" s="29"/>
      <c r="S409" s="37"/>
      <c r="T409" s="37"/>
      <c r="U409" s="30">
        <f t="shared" si="64"/>
        <v>42</v>
      </c>
      <c r="V409" s="30">
        <f t="shared" si="64"/>
        <v>17</v>
      </c>
      <c r="W409" s="30" t="s">
        <v>971</v>
      </c>
      <c r="X409" s="30" t="s">
        <v>45</v>
      </c>
      <c r="Y409" s="30" t="s">
        <v>45</v>
      </c>
      <c r="Z409" s="30" t="s">
        <v>45</v>
      </c>
      <c r="AA409" s="30" t="s">
        <v>982</v>
      </c>
      <c r="AB409" s="30"/>
      <c r="AC409" s="30"/>
      <c r="AD409" s="30" t="s">
        <v>47</v>
      </c>
      <c r="AE409" s="30" t="s">
        <v>45</v>
      </c>
      <c r="AF409" s="30" t="s">
        <v>45</v>
      </c>
      <c r="AG409" s="30" t="s">
        <v>45</v>
      </c>
      <c r="AH409" s="30"/>
      <c r="AI409" s="72"/>
      <c r="AJ409" s="29"/>
      <c r="AK409" s="29"/>
    </row>
    <row r="410" spans="1:37" s="39" customFormat="1">
      <c r="A410" s="29" t="s">
        <v>988</v>
      </c>
      <c r="B410" s="29" t="str">
        <f t="shared" si="65"/>
        <v>Sw 6101.2001</v>
      </c>
      <c r="C410" s="29" t="s">
        <v>35</v>
      </c>
      <c r="D410" s="29">
        <v>6</v>
      </c>
      <c r="E410" s="29">
        <v>1</v>
      </c>
      <c r="F410" s="29">
        <v>0</v>
      </c>
      <c r="G410" s="29">
        <v>1</v>
      </c>
      <c r="H410" s="29" t="s">
        <v>36</v>
      </c>
      <c r="I410" s="47">
        <v>20</v>
      </c>
      <c r="J410" s="47" t="s">
        <v>38</v>
      </c>
      <c r="K410" s="30">
        <v>1</v>
      </c>
      <c r="L410" s="32" t="str">
        <f>CONCATENATE("Signalanordnung/",AD410, " für ",W410)</f>
        <v>Signalanordnung/KS für EW, EKW</v>
      </c>
      <c r="M410" s="32" t="s">
        <v>989</v>
      </c>
      <c r="N410" s="33">
        <v>4</v>
      </c>
      <c r="O410" s="34">
        <v>43927</v>
      </c>
      <c r="P410" s="35" t="str">
        <f>CONCATENATE("S ",R410)</f>
        <v>S 114.32</v>
      </c>
      <c r="Q410" s="36" t="s">
        <v>990</v>
      </c>
      <c r="R410" s="29" t="s">
        <v>523</v>
      </c>
      <c r="S410" s="37"/>
      <c r="T410" s="37"/>
      <c r="U410" s="30">
        <f t="shared" si="64"/>
        <v>30</v>
      </c>
      <c r="V410" s="30">
        <f t="shared" si="64"/>
        <v>16</v>
      </c>
      <c r="W410" s="30" t="s">
        <v>971</v>
      </c>
      <c r="X410" s="30" t="s">
        <v>45</v>
      </c>
      <c r="Y410" s="30" t="s">
        <v>45</v>
      </c>
      <c r="Z410" s="30" t="s">
        <v>45</v>
      </c>
      <c r="AA410" s="30" t="s">
        <v>991</v>
      </c>
      <c r="AB410" s="30" t="s">
        <v>992</v>
      </c>
      <c r="AC410" s="30"/>
      <c r="AD410" s="30" t="s">
        <v>47</v>
      </c>
      <c r="AE410" s="30" t="s">
        <v>48</v>
      </c>
      <c r="AF410" s="30" t="s">
        <v>45</v>
      </c>
      <c r="AG410" s="30" t="s">
        <v>45</v>
      </c>
      <c r="AH410" s="30"/>
      <c r="AI410" s="72"/>
      <c r="AJ410" s="29"/>
      <c r="AK410" s="29"/>
    </row>
    <row r="411" spans="1:37" s="39" customFormat="1">
      <c r="A411" s="29" t="s">
        <v>993</v>
      </c>
      <c r="B411" s="38" t="str">
        <f t="shared" si="65"/>
        <v>Sw 6101.2002</v>
      </c>
      <c r="C411" s="38" t="s">
        <v>35</v>
      </c>
      <c r="D411" s="38">
        <v>6</v>
      </c>
      <c r="E411" s="38">
        <v>1</v>
      </c>
      <c r="F411" s="38">
        <v>0</v>
      </c>
      <c r="G411" s="38">
        <v>1</v>
      </c>
      <c r="H411" s="38" t="s">
        <v>36</v>
      </c>
      <c r="I411" s="49">
        <v>20</v>
      </c>
      <c r="J411" s="49" t="s">
        <v>51</v>
      </c>
      <c r="K411" s="44">
        <v>1</v>
      </c>
      <c r="L411" s="32" t="str">
        <f>CONCATENATE("Signalanordnung/",AD411, " für ",W411)</f>
        <v>Signalanordnung/KS für EW</v>
      </c>
      <c r="M411" s="32" t="s">
        <v>989</v>
      </c>
      <c r="N411" s="33">
        <v>5</v>
      </c>
      <c r="O411" s="34">
        <v>44657</v>
      </c>
      <c r="P411" s="35" t="str">
        <f>CONCATENATE("S ",R411)</f>
        <v>S 114.32</v>
      </c>
      <c r="Q411" s="36" t="s">
        <v>994</v>
      </c>
      <c r="R411" s="29" t="s">
        <v>523</v>
      </c>
      <c r="S411" s="37"/>
      <c r="T411" s="37"/>
      <c r="U411" s="30">
        <f t="shared" si="64"/>
        <v>25</v>
      </c>
      <c r="V411" s="30">
        <f t="shared" si="64"/>
        <v>16</v>
      </c>
      <c r="W411" s="30" t="s">
        <v>41</v>
      </c>
      <c r="X411" s="30" t="s">
        <v>45</v>
      </c>
      <c r="Y411" s="30" t="s">
        <v>45</v>
      </c>
      <c r="Z411" s="30" t="s">
        <v>45</v>
      </c>
      <c r="AA411" s="30" t="s">
        <v>991</v>
      </c>
      <c r="AB411" s="30"/>
      <c r="AC411" s="30"/>
      <c r="AD411" s="30" t="s">
        <v>47</v>
      </c>
      <c r="AE411" s="30" t="s">
        <v>48</v>
      </c>
      <c r="AF411" s="30" t="s">
        <v>45</v>
      </c>
      <c r="AG411" s="30" t="s">
        <v>45</v>
      </c>
      <c r="AH411" s="30"/>
      <c r="AI411" s="72"/>
      <c r="AJ411" s="29"/>
      <c r="AK411" s="29"/>
    </row>
    <row r="412" spans="1:37" s="39" customFormat="1">
      <c r="A412" s="29" t="s">
        <v>995</v>
      </c>
      <c r="B412" s="29" t="str">
        <f t="shared" si="65"/>
        <v>Sw 6101.2003</v>
      </c>
      <c r="C412" s="29" t="s">
        <v>35</v>
      </c>
      <c r="D412" s="29">
        <v>6</v>
      </c>
      <c r="E412" s="29">
        <v>1</v>
      </c>
      <c r="F412" s="29">
        <v>0</v>
      </c>
      <c r="G412" s="29">
        <v>1</v>
      </c>
      <c r="H412" s="29" t="s">
        <v>36</v>
      </c>
      <c r="I412" s="47">
        <v>20</v>
      </c>
      <c r="J412" s="47" t="s">
        <v>58</v>
      </c>
      <c r="K412" s="30">
        <v>1</v>
      </c>
      <c r="L412" s="32" t="str">
        <f>CONCATENATE("Signalanordnung/",AD412, " für ",W412)</f>
        <v>Signalanordnung/KS für EW, EKW</v>
      </c>
      <c r="M412" s="32" t="s">
        <v>989</v>
      </c>
      <c r="N412" s="33">
        <v>4</v>
      </c>
      <c r="O412" s="34">
        <v>43928</v>
      </c>
      <c r="P412" s="35" t="str">
        <f>CONCATENATE("S ",R412)</f>
        <v>S 114.32</v>
      </c>
      <c r="Q412" s="36" t="s">
        <v>996</v>
      </c>
      <c r="R412" s="29" t="s">
        <v>523</v>
      </c>
      <c r="S412" s="37"/>
      <c r="T412" s="37"/>
      <c r="U412" s="30">
        <f t="shared" si="64"/>
        <v>30</v>
      </c>
      <c r="V412" s="30">
        <f t="shared" si="64"/>
        <v>16</v>
      </c>
      <c r="W412" s="30" t="s">
        <v>971</v>
      </c>
      <c r="X412" s="30" t="s">
        <v>45</v>
      </c>
      <c r="Y412" s="30" t="s">
        <v>45</v>
      </c>
      <c r="Z412" s="30" t="s">
        <v>45</v>
      </c>
      <c r="AA412" s="30" t="s">
        <v>991</v>
      </c>
      <c r="AB412" s="30"/>
      <c r="AC412" s="30"/>
      <c r="AD412" s="30" t="s">
        <v>47</v>
      </c>
      <c r="AE412" s="30" t="s">
        <v>48</v>
      </c>
      <c r="AF412" s="30" t="s">
        <v>45</v>
      </c>
      <c r="AG412" s="30" t="s">
        <v>45</v>
      </c>
      <c r="AH412" s="30"/>
      <c r="AI412" s="72"/>
      <c r="AJ412" s="29"/>
      <c r="AK412" s="29"/>
    </row>
    <row r="413" spans="1:37" s="39" customFormat="1">
      <c r="A413" s="29" t="s">
        <v>997</v>
      </c>
      <c r="B413" s="29" t="str">
        <f t="shared" si="65"/>
        <v>Sw 6101.2003</v>
      </c>
      <c r="C413" s="29" t="s">
        <v>35</v>
      </c>
      <c r="D413" s="29">
        <v>6</v>
      </c>
      <c r="E413" s="29">
        <v>1</v>
      </c>
      <c r="F413" s="29">
        <v>0</v>
      </c>
      <c r="G413" s="29">
        <v>1</v>
      </c>
      <c r="H413" s="29" t="s">
        <v>36</v>
      </c>
      <c r="I413" s="47">
        <v>20</v>
      </c>
      <c r="J413" s="47" t="s">
        <v>58</v>
      </c>
      <c r="K413" s="30">
        <v>1</v>
      </c>
      <c r="L413" s="32" t="str">
        <f>CONCATENATE("Signalanordnung/",AD413, " für ",W413)</f>
        <v>Signalanordnung/KS für EW, EKW</v>
      </c>
      <c r="M413" s="32" t="s">
        <v>998</v>
      </c>
      <c r="N413" s="33">
        <v>1</v>
      </c>
      <c r="O413" s="34">
        <v>44301</v>
      </c>
      <c r="P413" s="35"/>
      <c r="Q413" s="36"/>
      <c r="R413" s="29" t="s">
        <v>523</v>
      </c>
      <c r="S413" s="37"/>
      <c r="T413" s="37"/>
      <c r="U413" s="30">
        <f t="shared" si="64"/>
        <v>30</v>
      </c>
      <c r="V413" s="30">
        <f t="shared" si="64"/>
        <v>27</v>
      </c>
      <c r="W413" s="30" t="s">
        <v>971</v>
      </c>
      <c r="X413" s="30" t="s">
        <v>45</v>
      </c>
      <c r="Y413" s="30" t="s">
        <v>45</v>
      </c>
      <c r="Z413" s="30" t="s">
        <v>45</v>
      </c>
      <c r="AA413" s="30" t="s">
        <v>991</v>
      </c>
      <c r="AB413" s="30"/>
      <c r="AC413" s="30"/>
      <c r="AD413" s="30" t="s">
        <v>47</v>
      </c>
      <c r="AE413" s="30" t="s">
        <v>48</v>
      </c>
      <c r="AF413" s="30" t="s">
        <v>45</v>
      </c>
      <c r="AG413" s="30" t="s">
        <v>45</v>
      </c>
      <c r="AH413" s="30"/>
      <c r="AI413" s="72"/>
      <c r="AJ413" s="29"/>
      <c r="AK413" s="29"/>
    </row>
    <row r="414" spans="1:37" s="39" customFormat="1">
      <c r="A414" s="29" t="s">
        <v>999</v>
      </c>
      <c r="B414" s="38"/>
      <c r="C414" s="38"/>
      <c r="D414" s="38"/>
      <c r="E414" s="38"/>
      <c r="F414" s="38"/>
      <c r="G414" s="38"/>
      <c r="H414" s="38"/>
      <c r="I414" s="49"/>
      <c r="J414" s="49"/>
      <c r="K414" s="44"/>
      <c r="L414" s="32" t="str">
        <f>CONCATENATE("Signalanordnung für ",W414,)</f>
        <v>Signalanordnung für EW, EKW</v>
      </c>
      <c r="M414" s="32" t="s">
        <v>1000</v>
      </c>
      <c r="N414" s="33">
        <v>1</v>
      </c>
      <c r="O414" s="34">
        <v>45418</v>
      </c>
      <c r="P414" s="35"/>
      <c r="Q414" s="36"/>
      <c r="R414" s="29"/>
      <c r="S414" s="37"/>
      <c r="T414" s="37"/>
      <c r="U414" s="30"/>
      <c r="V414" s="30">
        <f t="shared" si="64"/>
        <v>22</v>
      </c>
      <c r="W414" s="30" t="s">
        <v>971</v>
      </c>
      <c r="X414" s="30"/>
      <c r="Y414" s="30"/>
      <c r="Z414" s="30"/>
      <c r="AA414" s="30" t="s">
        <v>1001</v>
      </c>
      <c r="AB414" s="30"/>
      <c r="AC414" s="30"/>
      <c r="AD414" s="30"/>
      <c r="AE414" s="30"/>
      <c r="AF414" s="30"/>
      <c r="AG414" s="30"/>
      <c r="AH414" s="30"/>
      <c r="AI414" s="30"/>
      <c r="AJ414" s="30"/>
      <c r="AK414" s="29"/>
    </row>
    <row r="415" spans="1:37" s="39" customFormat="1">
      <c r="A415" s="29" t="s">
        <v>1002</v>
      </c>
      <c r="B415" s="38" t="str">
        <f>CONCATENATE(C415," ",D415,E415,F415,G415,H415,I415,J415)</f>
        <v>Sw 6101.0021</v>
      </c>
      <c r="C415" s="38" t="s">
        <v>35</v>
      </c>
      <c r="D415" s="38">
        <v>6</v>
      </c>
      <c r="E415" s="38">
        <v>1</v>
      </c>
      <c r="F415" s="38">
        <v>0</v>
      </c>
      <c r="G415" s="38">
        <v>1</v>
      </c>
      <c r="H415" s="38" t="s">
        <v>36</v>
      </c>
      <c r="I415" s="49" t="s">
        <v>37</v>
      </c>
      <c r="J415" s="49">
        <v>21</v>
      </c>
      <c r="K415" s="44">
        <v>1</v>
      </c>
      <c r="L415" s="32" t="str">
        <f>CONCATENATE("Signalanordnung/",AD415, " für ",W415)</f>
        <v>Signalanordnung/KS für EW, EKW</v>
      </c>
      <c r="M415" s="32" t="s">
        <v>1003</v>
      </c>
      <c r="N415" s="33">
        <v>1</v>
      </c>
      <c r="O415" s="34">
        <v>44984</v>
      </c>
      <c r="P415" s="35"/>
      <c r="Q415" s="36"/>
      <c r="R415" s="29" t="s">
        <v>960</v>
      </c>
      <c r="S415" s="37"/>
      <c r="T415" s="37"/>
      <c r="U415" s="30">
        <f t="shared" ref="U415:V453" si="66">LEN(L415)</f>
        <v>30</v>
      </c>
      <c r="V415" s="30">
        <f t="shared" si="66"/>
        <v>21</v>
      </c>
      <c r="W415" s="30" t="s">
        <v>971</v>
      </c>
      <c r="X415" s="30" t="s">
        <v>45</v>
      </c>
      <c r="Y415" s="30" t="s">
        <v>45</v>
      </c>
      <c r="Z415" s="30" t="s">
        <v>45</v>
      </c>
      <c r="AA415" s="30" t="s">
        <v>982</v>
      </c>
      <c r="AB415" s="30"/>
      <c r="AC415" s="30"/>
      <c r="AD415" s="30" t="s">
        <v>47</v>
      </c>
      <c r="AE415" s="30" t="s">
        <v>45</v>
      </c>
      <c r="AF415" s="30" t="s">
        <v>45</v>
      </c>
      <c r="AG415" s="30" t="s">
        <v>45</v>
      </c>
      <c r="AH415" s="30"/>
      <c r="AI415" s="72"/>
      <c r="AJ415" s="29"/>
      <c r="AK415" s="29"/>
    </row>
    <row r="416" spans="1:37" s="39" customFormat="1">
      <c r="A416" s="29" t="s">
        <v>1004</v>
      </c>
      <c r="B416" s="29"/>
      <c r="C416" s="29"/>
      <c r="D416" s="29"/>
      <c r="E416" s="29"/>
      <c r="F416" s="29"/>
      <c r="G416" s="29"/>
      <c r="H416" s="29"/>
      <c r="I416" s="47"/>
      <c r="J416" s="47"/>
      <c r="K416" s="30">
        <v>1</v>
      </c>
      <c r="L416" s="32" t="str">
        <f>CONCATENATE("Signalanordnung/",AD416," für ",W416," an MV")</f>
        <v>Signalanordnung/KS für EW an MV</v>
      </c>
      <c r="M416" s="32" t="s">
        <v>1005</v>
      </c>
      <c r="N416" s="33">
        <v>2</v>
      </c>
      <c r="O416" s="34">
        <v>43516</v>
      </c>
      <c r="P416" s="35"/>
      <c r="Q416" s="36"/>
      <c r="R416" s="29"/>
      <c r="S416" s="37"/>
      <c r="T416" s="37"/>
      <c r="U416" s="30">
        <f t="shared" si="66"/>
        <v>31</v>
      </c>
      <c r="V416" s="30">
        <f t="shared" si="66"/>
        <v>18</v>
      </c>
      <c r="W416" s="30" t="s">
        <v>41</v>
      </c>
      <c r="X416" s="30"/>
      <c r="Y416" s="30"/>
      <c r="Z416" s="30"/>
      <c r="AA416" s="30" t="s">
        <v>991</v>
      </c>
      <c r="AB416" s="30"/>
      <c r="AC416" s="30"/>
      <c r="AD416" s="30" t="s">
        <v>47</v>
      </c>
      <c r="AE416" s="30"/>
      <c r="AF416" s="30"/>
      <c r="AG416" s="30"/>
      <c r="AH416" s="30"/>
      <c r="AI416" s="72"/>
      <c r="AJ416" s="29"/>
      <c r="AK416" s="29"/>
    </row>
    <row r="417" spans="1:37" s="39" customFormat="1">
      <c r="A417" s="29" t="s">
        <v>1006</v>
      </c>
      <c r="B417" s="29" t="str">
        <f t="shared" ref="B417:B445" si="67">CONCATENATE(C417," ",D417,E417,F417,G417,H417,I417,J417)</f>
        <v>Sw 6102.0011</v>
      </c>
      <c r="C417" s="29" t="s">
        <v>35</v>
      </c>
      <c r="D417" s="29">
        <v>6</v>
      </c>
      <c r="E417" s="29">
        <v>1</v>
      </c>
      <c r="F417" s="29">
        <v>0</v>
      </c>
      <c r="G417" s="29">
        <v>2</v>
      </c>
      <c r="H417" s="29" t="s">
        <v>36</v>
      </c>
      <c r="I417" s="47" t="s">
        <v>37</v>
      </c>
      <c r="J417" s="47">
        <v>11</v>
      </c>
      <c r="K417" s="30">
        <v>1</v>
      </c>
      <c r="L417" s="32" t="str">
        <f t="shared" ref="L417:L423" si="68">CONCATENATE("Signalanordnung/",AD417, " für ",W417)</f>
        <v>Signalanordnung/w für EW</v>
      </c>
      <c r="M417" s="32" t="s">
        <v>984</v>
      </c>
      <c r="N417" s="33">
        <v>2</v>
      </c>
      <c r="O417" s="34">
        <v>43485</v>
      </c>
      <c r="P417" s="35" t="str">
        <f>CONCATENATE("S ",R417)</f>
        <v>S 633.00</v>
      </c>
      <c r="Q417" s="36" t="s">
        <v>1007</v>
      </c>
      <c r="R417" s="29" t="s">
        <v>960</v>
      </c>
      <c r="S417" s="37"/>
      <c r="T417" s="37"/>
      <c r="U417" s="30">
        <f t="shared" si="66"/>
        <v>24</v>
      </c>
      <c r="V417" s="30">
        <f t="shared" si="66"/>
        <v>17</v>
      </c>
      <c r="W417" s="30" t="s">
        <v>41</v>
      </c>
      <c r="X417" s="30" t="s">
        <v>45</v>
      </c>
      <c r="Y417" s="30" t="s">
        <v>45</v>
      </c>
      <c r="Z417" s="30" t="s">
        <v>45</v>
      </c>
      <c r="AA417" s="30" t="s">
        <v>982</v>
      </c>
      <c r="AB417" s="30"/>
      <c r="AC417" s="30"/>
      <c r="AD417" s="30" t="s">
        <v>466</v>
      </c>
      <c r="AE417" s="30" t="s">
        <v>45</v>
      </c>
      <c r="AF417" s="30" t="s">
        <v>45</v>
      </c>
      <c r="AG417" s="30" t="s">
        <v>45</v>
      </c>
      <c r="AH417" s="30"/>
      <c r="AI417" s="72"/>
      <c r="AJ417" s="29"/>
      <c r="AK417" s="29"/>
    </row>
    <row r="418" spans="1:37" s="39" customFormat="1">
      <c r="A418" s="29" t="s">
        <v>1008</v>
      </c>
      <c r="B418" s="38" t="str">
        <f t="shared" si="67"/>
        <v>Sw 6163.0011</v>
      </c>
      <c r="C418" s="38" t="s">
        <v>35</v>
      </c>
      <c r="D418" s="38">
        <v>6</v>
      </c>
      <c r="E418" s="38">
        <v>1</v>
      </c>
      <c r="F418" s="38">
        <v>6</v>
      </c>
      <c r="G418" s="38">
        <v>3</v>
      </c>
      <c r="H418" s="38" t="s">
        <v>36</v>
      </c>
      <c r="I418" s="49" t="s">
        <v>37</v>
      </c>
      <c r="J418" s="49">
        <v>11</v>
      </c>
      <c r="K418" s="44">
        <v>1</v>
      </c>
      <c r="L418" s="32" t="str">
        <f t="shared" si="68"/>
        <v>Signalanordnung/VS für EW</v>
      </c>
      <c r="M418" s="32" t="s">
        <v>984</v>
      </c>
      <c r="N418" s="33">
        <v>2</v>
      </c>
      <c r="O418" s="34">
        <v>45523</v>
      </c>
      <c r="P418" s="35"/>
      <c r="Q418" s="36"/>
      <c r="R418" s="29" t="s">
        <v>1009</v>
      </c>
      <c r="S418" s="37"/>
      <c r="T418" s="37"/>
      <c r="U418" s="30">
        <f t="shared" si="66"/>
        <v>25</v>
      </c>
      <c r="V418" s="30">
        <f t="shared" si="66"/>
        <v>17</v>
      </c>
      <c r="W418" s="30" t="s">
        <v>41</v>
      </c>
      <c r="X418" s="30" t="s">
        <v>45</v>
      </c>
      <c r="Y418" s="30" t="s">
        <v>45</v>
      </c>
      <c r="Z418" s="30" t="s">
        <v>45</v>
      </c>
      <c r="AA418" s="30" t="s">
        <v>982</v>
      </c>
      <c r="AB418" s="30"/>
      <c r="AC418" s="30"/>
      <c r="AD418" s="30" t="s">
        <v>197</v>
      </c>
      <c r="AE418" s="30" t="s">
        <v>45</v>
      </c>
      <c r="AF418" s="30" t="s">
        <v>45</v>
      </c>
      <c r="AG418" s="30" t="s">
        <v>45</v>
      </c>
      <c r="AH418" s="30"/>
      <c r="AI418" s="72"/>
      <c r="AJ418" s="29"/>
      <c r="AK418" s="29"/>
    </row>
    <row r="419" spans="1:37" s="39" customFormat="1">
      <c r="A419" s="29" t="s">
        <v>1010</v>
      </c>
      <c r="B419" s="29" t="str">
        <f t="shared" si="67"/>
        <v>Sw 6163.1001</v>
      </c>
      <c r="C419" s="29" t="s">
        <v>35</v>
      </c>
      <c r="D419" s="29">
        <v>6</v>
      </c>
      <c r="E419" s="29">
        <v>1</v>
      </c>
      <c r="F419" s="29">
        <v>6</v>
      </c>
      <c r="G419" s="29">
        <v>3</v>
      </c>
      <c r="H419" s="29" t="s">
        <v>36</v>
      </c>
      <c r="I419" s="47">
        <v>10</v>
      </c>
      <c r="J419" s="47" t="s">
        <v>38</v>
      </c>
      <c r="K419" s="30">
        <v>1</v>
      </c>
      <c r="L419" s="32" t="str">
        <f t="shared" si="68"/>
        <v>Signalanordnung/VS für EW</v>
      </c>
      <c r="M419" s="32" t="s">
        <v>1011</v>
      </c>
      <c r="N419" s="33">
        <v>2</v>
      </c>
      <c r="O419" s="34">
        <v>43885</v>
      </c>
      <c r="P419" s="35" t="str">
        <f>CONCATENATE("S ",R419)</f>
        <v>S 7327.31</v>
      </c>
      <c r="Q419" s="36">
        <v>1</v>
      </c>
      <c r="R419" s="29" t="s">
        <v>1009</v>
      </c>
      <c r="S419" s="37"/>
      <c r="T419" s="37"/>
      <c r="U419" s="30">
        <f t="shared" si="66"/>
        <v>25</v>
      </c>
      <c r="V419" s="30">
        <f t="shared" si="66"/>
        <v>18</v>
      </c>
      <c r="W419" s="30" t="s">
        <v>41</v>
      </c>
      <c r="X419" s="30" t="s">
        <v>45</v>
      </c>
      <c r="Y419" s="30" t="s">
        <v>45</v>
      </c>
      <c r="Z419" s="30" t="s">
        <v>45</v>
      </c>
      <c r="AA419" s="30" t="s">
        <v>961</v>
      </c>
      <c r="AB419" s="30"/>
      <c r="AC419" s="30"/>
      <c r="AD419" s="30" t="s">
        <v>197</v>
      </c>
      <c r="AE419" s="30" t="s">
        <v>45</v>
      </c>
      <c r="AF419" s="30" t="s">
        <v>45</v>
      </c>
      <c r="AG419" s="30" t="s">
        <v>45</v>
      </c>
      <c r="AH419" s="30"/>
      <c r="AI419" s="72"/>
      <c r="AJ419" s="29"/>
      <c r="AK419" s="29"/>
    </row>
    <row r="420" spans="1:37" s="39" customFormat="1">
      <c r="A420" s="29" t="s">
        <v>1012</v>
      </c>
      <c r="B420" s="29" t="str">
        <f t="shared" si="67"/>
        <v>Sw 6163.1001</v>
      </c>
      <c r="C420" s="29" t="s">
        <v>35</v>
      </c>
      <c r="D420" s="29">
        <v>6</v>
      </c>
      <c r="E420" s="29">
        <v>1</v>
      </c>
      <c r="F420" s="29">
        <v>6</v>
      </c>
      <c r="G420" s="29">
        <v>3</v>
      </c>
      <c r="H420" s="29" t="s">
        <v>36</v>
      </c>
      <c r="I420" s="47">
        <v>10</v>
      </c>
      <c r="J420" s="47" t="s">
        <v>38</v>
      </c>
      <c r="K420" s="30">
        <v>1</v>
      </c>
      <c r="L420" s="32" t="str">
        <f t="shared" si="68"/>
        <v>Signalanordnung/VS für EW</v>
      </c>
      <c r="M420" s="32" t="s">
        <v>1011</v>
      </c>
      <c r="N420" s="33">
        <v>2</v>
      </c>
      <c r="O420" s="34">
        <v>43053</v>
      </c>
      <c r="P420" s="35" t="str">
        <f>CONCATENATE("S ",R420)</f>
        <v>S 7327.31</v>
      </c>
      <c r="Q420" s="36">
        <v>1</v>
      </c>
      <c r="R420" s="29" t="s">
        <v>1009</v>
      </c>
      <c r="S420" s="37"/>
      <c r="T420" s="37"/>
      <c r="U420" s="30">
        <f t="shared" si="66"/>
        <v>25</v>
      </c>
      <c r="V420" s="30">
        <f t="shared" si="66"/>
        <v>18</v>
      </c>
      <c r="W420" s="30" t="s">
        <v>41</v>
      </c>
      <c r="X420" s="30" t="s">
        <v>45</v>
      </c>
      <c r="Y420" s="30" t="s">
        <v>45</v>
      </c>
      <c r="Z420" s="30" t="s">
        <v>45</v>
      </c>
      <c r="AA420" s="30" t="s">
        <v>961</v>
      </c>
      <c r="AB420" s="30"/>
      <c r="AC420" s="30"/>
      <c r="AD420" s="30" t="s">
        <v>197</v>
      </c>
      <c r="AE420" s="30" t="s">
        <v>45</v>
      </c>
      <c r="AF420" s="30" t="s">
        <v>45</v>
      </c>
      <c r="AG420" s="30" t="s">
        <v>45</v>
      </c>
      <c r="AH420" s="30"/>
      <c r="AI420" s="72"/>
      <c r="AJ420" s="29"/>
      <c r="AK420" s="29"/>
    </row>
    <row r="421" spans="1:37" s="39" customFormat="1">
      <c r="A421" s="29" t="s">
        <v>1013</v>
      </c>
      <c r="B421" s="29" t="str">
        <f t="shared" si="67"/>
        <v>Sw 6163.1011</v>
      </c>
      <c r="C421" s="29" t="s">
        <v>35</v>
      </c>
      <c r="D421" s="29">
        <v>6</v>
      </c>
      <c r="E421" s="29">
        <v>1</v>
      </c>
      <c r="F421" s="29">
        <v>6</v>
      </c>
      <c r="G421" s="29">
        <v>3</v>
      </c>
      <c r="H421" s="29" t="s">
        <v>36</v>
      </c>
      <c r="I421" s="47">
        <v>10</v>
      </c>
      <c r="J421" s="47">
        <v>11</v>
      </c>
      <c r="K421" s="30">
        <v>1</v>
      </c>
      <c r="L421" s="32" t="str">
        <f t="shared" si="68"/>
        <v>Signalanordnung/VS für EW</v>
      </c>
      <c r="M421" s="32" t="s">
        <v>1000</v>
      </c>
      <c r="N421" s="33">
        <v>2</v>
      </c>
      <c r="O421" s="34">
        <v>43859</v>
      </c>
      <c r="P421" s="35" t="str">
        <f>CONCATENATE("S ",R421)</f>
        <v>S 7327.31</v>
      </c>
      <c r="Q421" s="36">
        <v>2</v>
      </c>
      <c r="R421" s="29" t="s">
        <v>1009</v>
      </c>
      <c r="S421" s="37"/>
      <c r="T421" s="37"/>
      <c r="U421" s="30">
        <f t="shared" si="66"/>
        <v>25</v>
      </c>
      <c r="V421" s="30">
        <f t="shared" si="66"/>
        <v>22</v>
      </c>
      <c r="W421" s="30" t="s">
        <v>41</v>
      </c>
      <c r="X421" s="30" t="s">
        <v>45</v>
      </c>
      <c r="Y421" s="30" t="s">
        <v>45</v>
      </c>
      <c r="Z421" s="30" t="s">
        <v>45</v>
      </c>
      <c r="AA421" s="30" t="s">
        <v>961</v>
      </c>
      <c r="AB421" s="30"/>
      <c r="AC421" s="30"/>
      <c r="AD421" s="30" t="s">
        <v>197</v>
      </c>
      <c r="AE421" s="30" t="s">
        <v>45</v>
      </c>
      <c r="AF421" s="30" t="s">
        <v>45</v>
      </c>
      <c r="AG421" s="30" t="s">
        <v>45</v>
      </c>
      <c r="AH421" s="30"/>
      <c r="AI421" s="72"/>
      <c r="AJ421" s="29"/>
      <c r="AK421" s="29"/>
    </row>
    <row r="422" spans="1:37" s="39" customFormat="1">
      <c r="A422" s="29" t="s">
        <v>1014</v>
      </c>
      <c r="B422" s="38" t="str">
        <f t="shared" si="67"/>
        <v>Sw 6163.1021</v>
      </c>
      <c r="C422" s="38" t="s">
        <v>35</v>
      </c>
      <c r="D422" s="38">
        <v>6</v>
      </c>
      <c r="E422" s="38">
        <v>1</v>
      </c>
      <c r="F422" s="38">
        <v>6</v>
      </c>
      <c r="G422" s="38">
        <v>3</v>
      </c>
      <c r="H422" s="38" t="s">
        <v>36</v>
      </c>
      <c r="I422" s="49">
        <v>10</v>
      </c>
      <c r="J422" s="49">
        <v>21</v>
      </c>
      <c r="K422" s="44">
        <v>1</v>
      </c>
      <c r="L422" s="32" t="str">
        <f t="shared" si="68"/>
        <v>Signalanordnung/VS für EW</v>
      </c>
      <c r="M422" s="32" t="s">
        <v>1015</v>
      </c>
      <c r="N422" s="33">
        <v>6</v>
      </c>
      <c r="O422" s="34">
        <v>45820</v>
      </c>
      <c r="P422" s="35"/>
      <c r="Q422" s="36"/>
      <c r="R422" s="29"/>
      <c r="S422" s="37"/>
      <c r="T422" s="37" t="s">
        <v>174</v>
      </c>
      <c r="U422" s="30">
        <f t="shared" si="66"/>
        <v>25</v>
      </c>
      <c r="V422" s="30">
        <f t="shared" si="66"/>
        <v>43</v>
      </c>
      <c r="W422" s="30" t="s">
        <v>41</v>
      </c>
      <c r="X422" s="30" t="s">
        <v>45</v>
      </c>
      <c r="Y422" s="30" t="s">
        <v>45</v>
      </c>
      <c r="Z422" s="30" t="s">
        <v>45</v>
      </c>
      <c r="AA422" s="30" t="s">
        <v>961</v>
      </c>
      <c r="AB422" s="30"/>
      <c r="AC422" s="30"/>
      <c r="AD422" s="30" t="s">
        <v>197</v>
      </c>
      <c r="AE422" s="30" t="s">
        <v>45</v>
      </c>
      <c r="AF422" s="30" t="s">
        <v>45</v>
      </c>
      <c r="AG422" s="30" t="s">
        <v>45</v>
      </c>
      <c r="AH422" s="30"/>
      <c r="AI422" s="72"/>
      <c r="AJ422" s="29"/>
      <c r="AK422" s="29"/>
    </row>
    <row r="423" spans="1:37" s="39" customFormat="1">
      <c r="A423" s="29" t="s">
        <v>1016</v>
      </c>
      <c r="B423" s="29" t="str">
        <f t="shared" si="67"/>
        <v>Sw 6163.1021</v>
      </c>
      <c r="C423" s="29" t="s">
        <v>35</v>
      </c>
      <c r="D423" s="29">
        <v>6</v>
      </c>
      <c r="E423" s="29">
        <v>1</v>
      </c>
      <c r="F423" s="29">
        <v>6</v>
      </c>
      <c r="G423" s="29">
        <v>3</v>
      </c>
      <c r="H423" s="29" t="s">
        <v>36</v>
      </c>
      <c r="I423" s="47">
        <v>10</v>
      </c>
      <c r="J423" s="47">
        <v>21</v>
      </c>
      <c r="K423" s="30">
        <v>1</v>
      </c>
      <c r="L423" s="32" t="str">
        <f t="shared" si="68"/>
        <v>Signalanordnung/VS für EW</v>
      </c>
      <c r="M423" s="32" t="s">
        <v>984</v>
      </c>
      <c r="N423" s="33">
        <v>2</v>
      </c>
      <c r="O423" s="34">
        <v>44046</v>
      </c>
      <c r="P423" s="35" t="str">
        <f>CONCATENATE("S ",R423)</f>
        <v>S 7327.30</v>
      </c>
      <c r="Q423" s="36">
        <v>1</v>
      </c>
      <c r="R423" s="29" t="s">
        <v>1017</v>
      </c>
      <c r="S423" s="37"/>
      <c r="T423" s="37"/>
      <c r="U423" s="30">
        <f t="shared" si="66"/>
        <v>25</v>
      </c>
      <c r="V423" s="30">
        <f t="shared" si="66"/>
        <v>17</v>
      </c>
      <c r="W423" s="30" t="s">
        <v>41</v>
      </c>
      <c r="X423" s="30" t="s">
        <v>45</v>
      </c>
      <c r="Y423" s="30" t="s">
        <v>45</v>
      </c>
      <c r="Z423" s="30" t="s">
        <v>45</v>
      </c>
      <c r="AA423" s="30" t="s">
        <v>961</v>
      </c>
      <c r="AB423" s="30"/>
      <c r="AC423" s="30"/>
      <c r="AD423" s="30" t="s">
        <v>197</v>
      </c>
      <c r="AE423" s="30" t="s">
        <v>45</v>
      </c>
      <c r="AF423" s="30" t="s">
        <v>45</v>
      </c>
      <c r="AG423" s="30" t="s">
        <v>45</v>
      </c>
      <c r="AH423" s="30"/>
      <c r="AI423" s="72"/>
      <c r="AJ423" s="29"/>
      <c r="AK423" s="29"/>
    </row>
    <row r="424" spans="1:37" s="39" customFormat="1">
      <c r="A424" s="29" t="s">
        <v>1018</v>
      </c>
      <c r="B424" s="29" t="str">
        <f t="shared" si="67"/>
        <v>Sw 6200.0021</v>
      </c>
      <c r="C424" s="29" t="s">
        <v>35</v>
      </c>
      <c r="D424" s="29">
        <v>6</v>
      </c>
      <c r="E424" s="29">
        <v>2</v>
      </c>
      <c r="F424" s="29">
        <v>0</v>
      </c>
      <c r="G424" s="29">
        <v>0</v>
      </c>
      <c r="H424" s="29" t="s">
        <v>36</v>
      </c>
      <c r="I424" s="47" t="s">
        <v>37</v>
      </c>
      <c r="J424" s="47">
        <v>21</v>
      </c>
      <c r="K424" s="30">
        <v>1</v>
      </c>
      <c r="L424" s="32" t="str">
        <f>CONCATENATE("Signalanordnung für ",W424)</f>
        <v>Signalanordnung für EH-fb (+ZV)</v>
      </c>
      <c r="M424" s="32" t="s">
        <v>1019</v>
      </c>
      <c r="N424" s="33">
        <v>2</v>
      </c>
      <c r="O424" s="34">
        <v>43859</v>
      </c>
      <c r="P424" s="35" t="str">
        <f>CONCATENATE("S ",R424)</f>
        <v>S 633.00</v>
      </c>
      <c r="Q424" s="36">
        <v>4</v>
      </c>
      <c r="R424" s="29" t="s">
        <v>960</v>
      </c>
      <c r="S424" s="37"/>
      <c r="T424" s="37"/>
      <c r="U424" s="30">
        <f t="shared" si="66"/>
        <v>31</v>
      </c>
      <c r="V424" s="30">
        <f t="shared" si="66"/>
        <v>21</v>
      </c>
      <c r="W424" s="30" t="s">
        <v>1020</v>
      </c>
      <c r="X424" s="30" t="s">
        <v>45</v>
      </c>
      <c r="Y424" s="30" t="s">
        <v>45</v>
      </c>
      <c r="Z424" s="30" t="s">
        <v>45</v>
      </c>
      <c r="AA424" s="30" t="s">
        <v>961</v>
      </c>
      <c r="AB424" s="30"/>
      <c r="AC424" s="30"/>
      <c r="AD424" s="30" t="s">
        <v>45</v>
      </c>
      <c r="AE424" s="30" t="s">
        <v>45</v>
      </c>
      <c r="AF424" s="30" t="s">
        <v>45</v>
      </c>
      <c r="AG424" s="30" t="s">
        <v>45</v>
      </c>
      <c r="AH424" s="30"/>
      <c r="AI424" s="72"/>
      <c r="AJ424" s="29"/>
      <c r="AK424" s="29"/>
    </row>
    <row r="425" spans="1:37" s="39" customFormat="1">
      <c r="A425" s="29" t="s">
        <v>1021</v>
      </c>
      <c r="B425" s="29" t="str">
        <f t="shared" si="67"/>
        <v>Sw 6200.0022</v>
      </c>
      <c r="C425" s="29" t="s">
        <v>35</v>
      </c>
      <c r="D425" s="29">
        <v>6</v>
      </c>
      <c r="E425" s="29">
        <v>2</v>
      </c>
      <c r="F425" s="29">
        <v>0</v>
      </c>
      <c r="G425" s="29">
        <v>0</v>
      </c>
      <c r="H425" s="29" t="s">
        <v>36</v>
      </c>
      <c r="I425" s="47" t="s">
        <v>37</v>
      </c>
      <c r="J425" s="47">
        <v>22</v>
      </c>
      <c r="K425" s="30">
        <v>1</v>
      </c>
      <c r="L425" s="32" t="str">
        <f>CONCATENATE("Signalanordnung für ",W425)</f>
        <v>Signalanordnung für EH-fb (+ZV)</v>
      </c>
      <c r="M425" s="32" t="s">
        <v>967</v>
      </c>
      <c r="N425" s="33">
        <v>1</v>
      </c>
      <c r="O425" s="34">
        <v>43845</v>
      </c>
      <c r="P425" s="35"/>
      <c r="Q425" s="36"/>
      <c r="R425" s="29"/>
      <c r="S425" s="37"/>
      <c r="T425" s="37"/>
      <c r="U425" s="30">
        <f t="shared" si="66"/>
        <v>31</v>
      </c>
      <c r="V425" s="30">
        <f t="shared" si="66"/>
        <v>24</v>
      </c>
      <c r="W425" s="30" t="s">
        <v>1020</v>
      </c>
      <c r="X425" s="30" t="s">
        <v>45</v>
      </c>
      <c r="Y425" s="30" t="s">
        <v>45</v>
      </c>
      <c r="Z425" s="30" t="s">
        <v>45</v>
      </c>
      <c r="AA425" s="30" t="s">
        <v>961</v>
      </c>
      <c r="AB425" s="30"/>
      <c r="AC425" s="30"/>
      <c r="AD425" s="30" t="s">
        <v>45</v>
      </c>
      <c r="AE425" s="30" t="s">
        <v>45</v>
      </c>
      <c r="AF425" s="30" t="s">
        <v>45</v>
      </c>
      <c r="AG425" s="30" t="s">
        <v>45</v>
      </c>
      <c r="AH425" s="30"/>
      <c r="AI425" s="72"/>
      <c r="AJ425" s="29"/>
      <c r="AK425" s="29"/>
    </row>
    <row r="426" spans="1:37" s="39" customFormat="1">
      <c r="A426" s="29" t="s">
        <v>1022</v>
      </c>
      <c r="B426" s="38" t="str">
        <f t="shared" si="67"/>
        <v>Sw 6200.0022</v>
      </c>
      <c r="C426" s="38" t="s">
        <v>35</v>
      </c>
      <c r="D426" s="38">
        <v>6</v>
      </c>
      <c r="E426" s="38">
        <v>2</v>
      </c>
      <c r="F426" s="38">
        <v>0</v>
      </c>
      <c r="G426" s="38">
        <v>0</v>
      </c>
      <c r="H426" s="38" t="s">
        <v>36</v>
      </c>
      <c r="I426" s="49" t="s">
        <v>37</v>
      </c>
      <c r="J426" s="49">
        <v>22</v>
      </c>
      <c r="K426" s="44">
        <v>1</v>
      </c>
      <c r="L426" s="32" t="str">
        <f>CONCATENATE("Signalanordnung für  EW 60-6000/3700 ZV")</f>
        <v>Signalanordnung für  EW 60-6000/3700 ZV</v>
      </c>
      <c r="M426" s="32" t="s">
        <v>967</v>
      </c>
      <c r="N426" s="33">
        <v>2</v>
      </c>
      <c r="O426" s="34">
        <v>45548</v>
      </c>
      <c r="P426" s="35"/>
      <c r="Q426" s="36"/>
      <c r="R426" s="29"/>
      <c r="S426" s="37"/>
      <c r="T426" s="37"/>
      <c r="U426" s="30">
        <f t="shared" si="66"/>
        <v>39</v>
      </c>
      <c r="V426" s="30">
        <f t="shared" si="66"/>
        <v>24</v>
      </c>
      <c r="W426" s="30" t="s">
        <v>1020</v>
      </c>
      <c r="X426" s="30" t="s">
        <v>45</v>
      </c>
      <c r="Y426" s="30" t="s">
        <v>45</v>
      </c>
      <c r="Z426" s="30" t="s">
        <v>45</v>
      </c>
      <c r="AA426" s="30" t="s">
        <v>961</v>
      </c>
      <c r="AB426" s="30"/>
      <c r="AC426" s="30"/>
      <c r="AD426" s="30" t="s">
        <v>45</v>
      </c>
      <c r="AE426" s="30" t="s">
        <v>45</v>
      </c>
      <c r="AF426" s="30" t="s">
        <v>45</v>
      </c>
      <c r="AG426" s="30" t="s">
        <v>45</v>
      </c>
      <c r="AH426" s="30"/>
      <c r="AI426" s="72"/>
      <c r="AJ426" s="29"/>
      <c r="AK426" s="29"/>
    </row>
    <row r="427" spans="1:37" s="39" customFormat="1">
      <c r="A427" s="29" t="s">
        <v>1023</v>
      </c>
      <c r="B427" s="29" t="str">
        <f t="shared" si="67"/>
        <v>Sw 6200.0022</v>
      </c>
      <c r="C427" s="29" t="s">
        <v>35</v>
      </c>
      <c r="D427" s="29">
        <v>6</v>
      </c>
      <c r="E427" s="29">
        <v>2</v>
      </c>
      <c r="F427" s="29">
        <v>0</v>
      </c>
      <c r="G427" s="29">
        <v>0</v>
      </c>
      <c r="H427" s="29" t="s">
        <v>36</v>
      </c>
      <c r="I427" s="47" t="s">
        <v>37</v>
      </c>
      <c r="J427" s="47">
        <v>22</v>
      </c>
      <c r="K427" s="30">
        <v>1</v>
      </c>
      <c r="L427" s="32" t="str">
        <f>CONCATENATE("Signalanordnung für  EW 60-7000/6000 ZV")</f>
        <v>Signalanordnung für  EW 60-7000/6000 ZV</v>
      </c>
      <c r="M427" s="32" t="s">
        <v>967</v>
      </c>
      <c r="N427" s="33">
        <v>1</v>
      </c>
      <c r="O427" s="34">
        <v>43900</v>
      </c>
      <c r="P427" s="35"/>
      <c r="Q427" s="36"/>
      <c r="R427" s="29"/>
      <c r="S427" s="37"/>
      <c r="T427" s="37"/>
      <c r="U427" s="30">
        <f t="shared" si="66"/>
        <v>39</v>
      </c>
      <c r="V427" s="30">
        <f t="shared" si="66"/>
        <v>24</v>
      </c>
      <c r="W427" s="30" t="s">
        <v>1020</v>
      </c>
      <c r="X427" s="30" t="s">
        <v>45</v>
      </c>
      <c r="Y427" s="30" t="s">
        <v>45</v>
      </c>
      <c r="Z427" s="30" t="s">
        <v>45</v>
      </c>
      <c r="AA427" s="30" t="s">
        <v>961</v>
      </c>
      <c r="AB427" s="30"/>
      <c r="AC427" s="30"/>
      <c r="AD427" s="30" t="s">
        <v>45</v>
      </c>
      <c r="AE427" s="30" t="s">
        <v>45</v>
      </c>
      <c r="AF427" s="30" t="s">
        <v>45</v>
      </c>
      <c r="AG427" s="30" t="s">
        <v>45</v>
      </c>
      <c r="AH427" s="30"/>
      <c r="AI427" s="72"/>
      <c r="AJ427" s="29"/>
      <c r="AK427" s="29"/>
    </row>
    <row r="428" spans="1:37" s="39" customFormat="1" ht="13.35" customHeight="1">
      <c r="A428" s="29" t="s">
        <v>1024</v>
      </c>
      <c r="B428" s="38" t="str">
        <f t="shared" si="67"/>
        <v>Sw 6200.0021</v>
      </c>
      <c r="C428" s="38" t="s">
        <v>35</v>
      </c>
      <c r="D428" s="38">
        <v>6</v>
      </c>
      <c r="E428" s="38">
        <v>2</v>
      </c>
      <c r="F428" s="38">
        <v>0</v>
      </c>
      <c r="G428" s="38">
        <v>0</v>
      </c>
      <c r="H428" s="38" t="s">
        <v>36</v>
      </c>
      <c r="I428" s="49" t="s">
        <v>37</v>
      </c>
      <c r="J428" s="49">
        <v>21</v>
      </c>
      <c r="K428" s="44">
        <v>1</v>
      </c>
      <c r="L428" s="32" t="str">
        <f>CONCATENATE("Signalanordnung für ",W428)</f>
        <v>Signalanordnung für EH-fb (gb)</v>
      </c>
      <c r="M428" s="32" t="s">
        <v>1025</v>
      </c>
      <c r="N428" s="33">
        <v>1</v>
      </c>
      <c r="O428" s="34">
        <v>45425</v>
      </c>
      <c r="P428" s="35"/>
      <c r="Q428" s="36"/>
      <c r="R428" s="29" t="s">
        <v>960</v>
      </c>
      <c r="S428" s="37"/>
      <c r="T428" s="37"/>
      <c r="U428" s="30">
        <f t="shared" si="66"/>
        <v>30</v>
      </c>
      <c r="V428" s="30">
        <f t="shared" si="66"/>
        <v>23</v>
      </c>
      <c r="W428" s="30" t="s">
        <v>1026</v>
      </c>
      <c r="X428" s="30" t="s">
        <v>45</v>
      </c>
      <c r="Y428" s="30" t="s">
        <v>45</v>
      </c>
      <c r="Z428" s="30" t="s">
        <v>45</v>
      </c>
      <c r="AA428" s="30" t="s">
        <v>961</v>
      </c>
      <c r="AB428" s="30"/>
      <c r="AC428" s="30"/>
      <c r="AD428" s="30" t="s">
        <v>45</v>
      </c>
      <c r="AE428" s="30" t="s">
        <v>45</v>
      </c>
      <c r="AF428" s="30" t="s">
        <v>45</v>
      </c>
      <c r="AG428" s="30" t="s">
        <v>45</v>
      </c>
      <c r="AH428" s="30"/>
      <c r="AI428" s="72"/>
      <c r="AJ428" s="29"/>
      <c r="AK428" s="29"/>
    </row>
    <row r="429" spans="1:37" s="39" customFormat="1" ht="14.1" customHeight="1">
      <c r="A429" s="29" t="s">
        <v>1027</v>
      </c>
      <c r="B429" s="38" t="str">
        <f t="shared" si="67"/>
        <v>Sw 6351.0180</v>
      </c>
      <c r="C429" s="38" t="s">
        <v>35</v>
      </c>
      <c r="D429" s="38">
        <v>6</v>
      </c>
      <c r="E429" s="38">
        <v>3</v>
      </c>
      <c r="F429" s="38">
        <v>5</v>
      </c>
      <c r="G429" s="38">
        <v>1</v>
      </c>
      <c r="H429" s="38" t="s">
        <v>36</v>
      </c>
      <c r="I429" s="49" t="s">
        <v>38</v>
      </c>
      <c r="J429" s="49">
        <v>80</v>
      </c>
      <c r="K429" s="44">
        <v>1</v>
      </c>
      <c r="L429" s="32" t="str">
        <f>CONCATENATE("Signalanordnung/KS", " EKW 49/54-190 nah")</f>
        <v>Signalanordnung/KS EKW 49/54-190 nah</v>
      </c>
      <c r="M429" s="32" t="s">
        <v>989</v>
      </c>
      <c r="N429" s="33">
        <v>3</v>
      </c>
      <c r="O429" s="34">
        <v>45692</v>
      </c>
      <c r="P429" s="35" t="s">
        <v>45</v>
      </c>
      <c r="Q429" s="36"/>
      <c r="R429" s="29"/>
      <c r="S429" s="37"/>
      <c r="T429" s="37"/>
      <c r="U429" s="30">
        <f t="shared" si="66"/>
        <v>36</v>
      </c>
      <c r="V429" s="30">
        <f t="shared" si="66"/>
        <v>16</v>
      </c>
      <c r="W429" s="30" t="s">
        <v>313</v>
      </c>
      <c r="X429" s="30" t="s">
        <v>42</v>
      </c>
      <c r="Y429" s="30">
        <v>190</v>
      </c>
      <c r="Z429" s="30"/>
      <c r="AA429" s="30" t="s">
        <v>991</v>
      </c>
      <c r="AB429" s="30"/>
      <c r="AC429" s="30"/>
      <c r="AD429" s="30" t="s">
        <v>47</v>
      </c>
      <c r="AE429" s="30" t="s">
        <v>48</v>
      </c>
      <c r="AF429" s="30" t="s">
        <v>45</v>
      </c>
      <c r="AG429" s="30"/>
      <c r="AH429" s="30"/>
      <c r="AI429" s="72"/>
      <c r="AJ429" s="29"/>
      <c r="AK429" s="29"/>
    </row>
    <row r="430" spans="1:37" s="39" customFormat="1">
      <c r="A430" s="29" t="s">
        <v>1028</v>
      </c>
      <c r="B430" s="38" t="str">
        <f t="shared" si="67"/>
        <v>Sw 6351.0180</v>
      </c>
      <c r="C430" s="38" t="s">
        <v>35</v>
      </c>
      <c r="D430" s="38">
        <v>6</v>
      </c>
      <c r="E430" s="38">
        <v>3</v>
      </c>
      <c r="F430" s="38">
        <v>5</v>
      </c>
      <c r="G430" s="38">
        <v>1</v>
      </c>
      <c r="H430" s="38" t="s">
        <v>36</v>
      </c>
      <c r="I430" s="49" t="s">
        <v>38</v>
      </c>
      <c r="J430" s="49">
        <v>80</v>
      </c>
      <c r="K430" s="44">
        <v>1</v>
      </c>
      <c r="L430" s="32" t="str">
        <f>CONCATENATE("Signalanordnung/KS", " EKW 49/54-190 fern")</f>
        <v>Signalanordnung/KS EKW 49/54-190 fern</v>
      </c>
      <c r="M430" s="32" t="s">
        <v>989</v>
      </c>
      <c r="N430" s="33">
        <v>1</v>
      </c>
      <c r="O430" s="34">
        <v>45727</v>
      </c>
      <c r="P430" s="35" t="s">
        <v>45</v>
      </c>
      <c r="Q430" s="36"/>
      <c r="R430" s="29"/>
      <c r="S430" s="37"/>
      <c r="T430" s="37"/>
      <c r="U430" s="30">
        <f t="shared" si="66"/>
        <v>37</v>
      </c>
      <c r="V430" s="30">
        <f t="shared" si="66"/>
        <v>16</v>
      </c>
      <c r="W430" s="30" t="s">
        <v>313</v>
      </c>
      <c r="X430" s="30" t="s">
        <v>42</v>
      </c>
      <c r="Y430" s="30">
        <v>190</v>
      </c>
      <c r="Z430" s="30"/>
      <c r="AA430" s="30" t="s">
        <v>991</v>
      </c>
      <c r="AB430" s="30"/>
      <c r="AC430" s="30"/>
      <c r="AD430" s="30" t="s">
        <v>47</v>
      </c>
      <c r="AE430" s="30" t="s">
        <v>48</v>
      </c>
      <c r="AF430" s="30" t="s">
        <v>45</v>
      </c>
      <c r="AG430" s="30"/>
      <c r="AH430" s="30"/>
      <c r="AI430" s="72"/>
      <c r="AJ430" s="29"/>
      <c r="AK430" s="29"/>
    </row>
    <row r="431" spans="1:37" s="39" customFormat="1">
      <c r="A431" s="29" t="s">
        <v>1029</v>
      </c>
      <c r="B431" s="29" t="str">
        <f t="shared" si="67"/>
        <v>Sw 6351.0180</v>
      </c>
      <c r="C431" s="29" t="s">
        <v>35</v>
      </c>
      <c r="D431" s="29">
        <v>6</v>
      </c>
      <c r="E431" s="29">
        <v>3</v>
      </c>
      <c r="F431" s="29">
        <v>5</v>
      </c>
      <c r="G431" s="29">
        <v>1</v>
      </c>
      <c r="H431" s="29" t="s">
        <v>36</v>
      </c>
      <c r="I431" s="47" t="s">
        <v>38</v>
      </c>
      <c r="J431" s="47">
        <v>80</v>
      </c>
      <c r="K431" s="30">
        <v>1</v>
      </c>
      <c r="L431" s="32" t="str">
        <f>CONCATENATE("Signalanordnung", " EKW 54-190 Sonderkonstr.")</f>
        <v>Signalanordnung EKW 54-190 Sonderkonstr.</v>
      </c>
      <c r="M431" s="32" t="s">
        <v>1030</v>
      </c>
      <c r="N431" s="33">
        <v>1</v>
      </c>
      <c r="O431" s="34">
        <v>43468</v>
      </c>
      <c r="P431" s="35" t="s">
        <v>45</v>
      </c>
      <c r="Q431" s="36"/>
      <c r="R431" s="29"/>
      <c r="S431" s="37"/>
      <c r="T431" s="37"/>
      <c r="U431" s="30">
        <f t="shared" si="66"/>
        <v>40</v>
      </c>
      <c r="V431" s="30">
        <f t="shared" si="66"/>
        <v>14</v>
      </c>
      <c r="W431" s="30" t="s">
        <v>313</v>
      </c>
      <c r="X431" s="30">
        <v>54</v>
      </c>
      <c r="Y431" s="30">
        <v>190</v>
      </c>
      <c r="Z431" s="30"/>
      <c r="AA431" s="30" t="s">
        <v>961</v>
      </c>
      <c r="AB431" s="30"/>
      <c r="AC431" s="30"/>
      <c r="AD431" s="30" t="s">
        <v>47</v>
      </c>
      <c r="AE431" s="30" t="s">
        <v>48</v>
      </c>
      <c r="AF431" s="30" t="s">
        <v>45</v>
      </c>
      <c r="AG431" s="30"/>
      <c r="AH431" s="30"/>
      <c r="AI431" s="72"/>
      <c r="AJ431" s="29"/>
      <c r="AK431" s="29"/>
    </row>
    <row r="432" spans="1:37" s="39" customFormat="1">
      <c r="A432" s="29" t="s">
        <v>1031</v>
      </c>
      <c r="B432" s="29" t="str">
        <f t="shared" si="67"/>
        <v>Sw 6351.1101</v>
      </c>
      <c r="C432" s="29" t="s">
        <v>35</v>
      </c>
      <c r="D432" s="29">
        <v>6</v>
      </c>
      <c r="E432" s="29">
        <v>3</v>
      </c>
      <c r="F432" s="29">
        <v>5</v>
      </c>
      <c r="G432" s="29">
        <v>1</v>
      </c>
      <c r="H432" s="29" t="s">
        <v>36</v>
      </c>
      <c r="I432" s="47">
        <v>11</v>
      </c>
      <c r="J432" s="47" t="s">
        <v>38</v>
      </c>
      <c r="K432" s="30">
        <v>1</v>
      </c>
      <c r="L432" s="32" t="str">
        <f>CONCATENATE("Signalanordnung/",AD432, " für EKW 54-190"," nah")</f>
        <v>Signalanordnung/KS für EKW 54-190 nah</v>
      </c>
      <c r="M432" s="32" t="s">
        <v>1011</v>
      </c>
      <c r="N432" s="33">
        <v>1</v>
      </c>
      <c r="O432" s="34">
        <v>43760</v>
      </c>
      <c r="P432" s="35" t="s">
        <v>1032</v>
      </c>
      <c r="Q432" s="36">
        <v>1</v>
      </c>
      <c r="R432" s="29"/>
      <c r="S432" s="37"/>
      <c r="T432" s="37"/>
      <c r="U432" s="30">
        <f t="shared" si="66"/>
        <v>37</v>
      </c>
      <c r="V432" s="30">
        <f t="shared" si="66"/>
        <v>18</v>
      </c>
      <c r="W432" s="30" t="s">
        <v>313</v>
      </c>
      <c r="X432" s="30">
        <v>54</v>
      </c>
      <c r="Y432" s="30">
        <v>190</v>
      </c>
      <c r="Z432" s="30"/>
      <c r="AA432" s="30" t="s">
        <v>961</v>
      </c>
      <c r="AB432" s="30"/>
      <c r="AC432" s="30"/>
      <c r="AD432" s="30" t="s">
        <v>47</v>
      </c>
      <c r="AE432" s="30" t="s">
        <v>48</v>
      </c>
      <c r="AF432" s="30" t="s">
        <v>45</v>
      </c>
      <c r="AG432" s="30"/>
      <c r="AH432" s="30"/>
      <c r="AI432" s="72"/>
      <c r="AJ432" s="29"/>
      <c r="AK432" s="29"/>
    </row>
    <row r="433" spans="1:37" s="39" customFormat="1">
      <c r="A433" s="29" t="s">
        <v>1033</v>
      </c>
      <c r="B433" s="29" t="str">
        <f t="shared" si="67"/>
        <v>Sw 6351.1121</v>
      </c>
      <c r="C433" s="29" t="s">
        <v>35</v>
      </c>
      <c r="D433" s="29">
        <v>6</v>
      </c>
      <c r="E433" s="29">
        <v>3</v>
      </c>
      <c r="F433" s="29">
        <v>5</v>
      </c>
      <c r="G433" s="29">
        <v>1</v>
      </c>
      <c r="H433" s="29" t="s">
        <v>36</v>
      </c>
      <c r="I433" s="47">
        <v>11</v>
      </c>
      <c r="J433" s="47">
        <v>21</v>
      </c>
      <c r="K433" s="30">
        <v>1</v>
      </c>
      <c r="L433" s="32" t="str">
        <f>CONCATENATE("Signalanordnung/",AD433, " für EKW 54-190"," fern")</f>
        <v>Signalanordnung/KS für EKW 54-190 fern</v>
      </c>
      <c r="M433" s="32" t="s">
        <v>1011</v>
      </c>
      <c r="N433" s="33">
        <v>1</v>
      </c>
      <c r="O433" s="34">
        <v>44776</v>
      </c>
      <c r="P433" s="35" t="s">
        <v>1034</v>
      </c>
      <c r="Q433" s="36"/>
      <c r="R433" s="29"/>
      <c r="S433" s="37"/>
      <c r="T433" s="37" t="s">
        <v>174</v>
      </c>
      <c r="U433" s="30">
        <f t="shared" si="66"/>
        <v>38</v>
      </c>
      <c r="V433" s="30">
        <f t="shared" si="66"/>
        <v>18</v>
      </c>
      <c r="W433" s="30" t="s">
        <v>313</v>
      </c>
      <c r="X433" s="30">
        <v>54</v>
      </c>
      <c r="Y433" s="30">
        <v>190</v>
      </c>
      <c r="Z433" s="30"/>
      <c r="AA433" s="30" t="s">
        <v>961</v>
      </c>
      <c r="AB433" s="30"/>
      <c r="AC433" s="30"/>
      <c r="AD433" s="30" t="s">
        <v>47</v>
      </c>
      <c r="AE433" s="30" t="s">
        <v>48</v>
      </c>
      <c r="AF433" s="30" t="s">
        <v>45</v>
      </c>
      <c r="AG433" s="30"/>
      <c r="AH433" s="30"/>
      <c r="AI433" s="72"/>
      <c r="AJ433" s="29"/>
      <c r="AK433" s="29"/>
    </row>
    <row r="434" spans="1:37" s="39" customFormat="1">
      <c r="A434" s="29" t="s">
        <v>1035</v>
      </c>
      <c r="B434" s="29" t="str">
        <f t="shared" si="67"/>
        <v>Sw 6441.2101</v>
      </c>
      <c r="C434" s="29" t="s">
        <v>35</v>
      </c>
      <c r="D434" s="29">
        <v>6</v>
      </c>
      <c r="E434" s="29">
        <v>4</v>
      </c>
      <c r="F434" s="29">
        <v>4</v>
      </c>
      <c r="G434" s="29">
        <v>1</v>
      </c>
      <c r="H434" s="29" t="s">
        <v>36</v>
      </c>
      <c r="I434" s="47">
        <v>21</v>
      </c>
      <c r="J434" s="47" t="s">
        <v>38</v>
      </c>
      <c r="K434" s="30">
        <v>1</v>
      </c>
      <c r="L434" s="32" t="str">
        <f t="shared" ref="L434:L442" si="69">CONCATENATE("Signalanordnung/",AD434, " für  DKW 49-190")</f>
        <v>Signalanordnung/KS für  DKW 49-190</v>
      </c>
      <c r="M434" s="32" t="s">
        <v>1036</v>
      </c>
      <c r="N434" s="33">
        <v>1</v>
      </c>
      <c r="O434" s="34">
        <v>44256</v>
      </c>
      <c r="P434" s="35" t="str">
        <f t="shared" ref="P434:P439" si="70">CONCATENATE("S ",R434)</f>
        <v>S 615.4</v>
      </c>
      <c r="Q434" s="36">
        <v>1</v>
      </c>
      <c r="R434" s="29" t="s">
        <v>1037</v>
      </c>
      <c r="S434" s="37"/>
      <c r="T434" s="37" t="s">
        <v>174</v>
      </c>
      <c r="U434" s="30">
        <f t="shared" si="66"/>
        <v>34</v>
      </c>
      <c r="V434" s="30">
        <f t="shared" si="66"/>
        <v>37</v>
      </c>
      <c r="W434" s="30" t="s">
        <v>389</v>
      </c>
      <c r="X434" s="30">
        <v>49</v>
      </c>
      <c r="Y434" s="30">
        <v>190</v>
      </c>
      <c r="Z434" s="30" t="s">
        <v>45</v>
      </c>
      <c r="AA434" s="30" t="s">
        <v>991</v>
      </c>
      <c r="AB434" s="30"/>
      <c r="AC434" s="30" t="s">
        <v>82</v>
      </c>
      <c r="AD434" s="30" t="s">
        <v>47</v>
      </c>
      <c r="AE434" s="30" t="s">
        <v>1038</v>
      </c>
      <c r="AF434" s="30" t="s">
        <v>1039</v>
      </c>
      <c r="AG434" s="30"/>
      <c r="AH434" s="30"/>
      <c r="AI434" s="72"/>
      <c r="AJ434" s="29"/>
      <c r="AK434" s="29"/>
    </row>
    <row r="435" spans="1:37" s="39" customFormat="1">
      <c r="A435" s="29" t="s">
        <v>1040</v>
      </c>
      <c r="B435" s="29" t="str">
        <f t="shared" si="67"/>
        <v>Sw 6441.2102</v>
      </c>
      <c r="C435" s="29" t="s">
        <v>35</v>
      </c>
      <c r="D435" s="29">
        <v>6</v>
      </c>
      <c r="E435" s="29">
        <v>4</v>
      </c>
      <c r="F435" s="29">
        <v>4</v>
      </c>
      <c r="G435" s="29">
        <v>1</v>
      </c>
      <c r="H435" s="29" t="s">
        <v>36</v>
      </c>
      <c r="I435" s="47">
        <v>21</v>
      </c>
      <c r="J435" s="47" t="s">
        <v>51</v>
      </c>
      <c r="K435" s="30"/>
      <c r="L435" s="32" t="str">
        <f t="shared" si="69"/>
        <v>Signalanordnung/KS für  DKW 49-190</v>
      </c>
      <c r="M435" s="32" t="s">
        <v>1041</v>
      </c>
      <c r="N435" s="33">
        <v>1</v>
      </c>
      <c r="O435" s="34">
        <v>44256</v>
      </c>
      <c r="P435" s="35" t="str">
        <f t="shared" si="70"/>
        <v>S 615.4</v>
      </c>
      <c r="Q435" s="36" t="s">
        <v>1042</v>
      </c>
      <c r="R435" s="29" t="s">
        <v>1037</v>
      </c>
      <c r="S435" s="37"/>
      <c r="T435" s="37" t="s">
        <v>174</v>
      </c>
      <c r="U435" s="30">
        <f t="shared" si="66"/>
        <v>34</v>
      </c>
      <c r="V435" s="30">
        <f t="shared" si="66"/>
        <v>37</v>
      </c>
      <c r="W435" s="30" t="s">
        <v>389</v>
      </c>
      <c r="X435" s="30">
        <v>49</v>
      </c>
      <c r="Y435" s="30">
        <v>190</v>
      </c>
      <c r="Z435" s="30"/>
      <c r="AA435" s="30"/>
      <c r="AB435" s="30"/>
      <c r="AC435" s="30" t="s">
        <v>82</v>
      </c>
      <c r="AD435" s="30" t="s">
        <v>47</v>
      </c>
      <c r="AE435" s="30"/>
      <c r="AF435" s="30"/>
      <c r="AG435" s="30"/>
      <c r="AH435" s="30"/>
      <c r="AI435" s="72"/>
      <c r="AJ435" s="29"/>
      <c r="AK435" s="29"/>
    </row>
    <row r="436" spans="1:37" s="39" customFormat="1">
      <c r="A436" s="29" t="s">
        <v>1043</v>
      </c>
      <c r="B436" s="29" t="str">
        <f t="shared" si="67"/>
        <v>Sw 6441.2103</v>
      </c>
      <c r="C436" s="29" t="s">
        <v>35</v>
      </c>
      <c r="D436" s="29">
        <v>6</v>
      </c>
      <c r="E436" s="29">
        <v>4</v>
      </c>
      <c r="F436" s="29">
        <v>4</v>
      </c>
      <c r="G436" s="29">
        <v>1</v>
      </c>
      <c r="H436" s="29" t="s">
        <v>36</v>
      </c>
      <c r="I436" s="47">
        <v>21</v>
      </c>
      <c r="J436" s="47" t="s">
        <v>58</v>
      </c>
      <c r="K436" s="30"/>
      <c r="L436" s="32" t="str">
        <f t="shared" si="69"/>
        <v>Signalanordnung/KS für  DKW 49-190</v>
      </c>
      <c r="M436" s="32" t="s">
        <v>1044</v>
      </c>
      <c r="N436" s="33">
        <v>1</v>
      </c>
      <c r="O436" s="34">
        <v>43991</v>
      </c>
      <c r="P436" s="35" t="str">
        <f t="shared" si="70"/>
        <v>S 615.4</v>
      </c>
      <c r="Q436" s="36">
        <v>7</v>
      </c>
      <c r="R436" s="29" t="s">
        <v>1037</v>
      </c>
      <c r="S436" s="37"/>
      <c r="T436" s="37"/>
      <c r="U436" s="30">
        <f t="shared" si="66"/>
        <v>34</v>
      </c>
      <c r="V436" s="30">
        <f t="shared" si="66"/>
        <v>37</v>
      </c>
      <c r="W436" s="30" t="s">
        <v>389</v>
      </c>
      <c r="X436" s="30">
        <v>49</v>
      </c>
      <c r="Y436" s="30">
        <v>190</v>
      </c>
      <c r="Z436" s="30"/>
      <c r="AA436" s="30"/>
      <c r="AB436" s="30"/>
      <c r="AC436" s="30" t="s">
        <v>82</v>
      </c>
      <c r="AD436" s="30" t="s">
        <v>47</v>
      </c>
      <c r="AE436" s="30"/>
      <c r="AF436" s="30"/>
      <c r="AG436" s="30"/>
      <c r="AH436" s="30"/>
      <c r="AI436" s="72"/>
      <c r="AJ436" s="29"/>
      <c r="AK436" s="29"/>
    </row>
    <row r="437" spans="1:37" s="39" customFormat="1">
      <c r="A437" s="29" t="s">
        <v>1045</v>
      </c>
      <c r="B437" s="29" t="str">
        <f t="shared" si="67"/>
        <v>Sw 6441.2111</v>
      </c>
      <c r="C437" s="29" t="s">
        <v>35</v>
      </c>
      <c r="D437" s="29">
        <v>6</v>
      </c>
      <c r="E437" s="29">
        <v>4</v>
      </c>
      <c r="F437" s="29">
        <v>4</v>
      </c>
      <c r="G437" s="29">
        <v>1</v>
      </c>
      <c r="H437" s="29" t="s">
        <v>36</v>
      </c>
      <c r="I437" s="47">
        <v>21</v>
      </c>
      <c r="J437" s="47">
        <v>11</v>
      </c>
      <c r="K437" s="30">
        <v>1</v>
      </c>
      <c r="L437" s="32" t="str">
        <f t="shared" si="69"/>
        <v>Signalanordnung/w für  DKW 49-190</v>
      </c>
      <c r="M437" s="32" t="s">
        <v>1046</v>
      </c>
      <c r="N437" s="33">
        <v>1</v>
      </c>
      <c r="O437" s="34">
        <v>44258</v>
      </c>
      <c r="P437" s="35" t="str">
        <f t="shared" si="70"/>
        <v>S 615.4</v>
      </c>
      <c r="Q437" s="36">
        <v>2</v>
      </c>
      <c r="R437" s="29" t="s">
        <v>1037</v>
      </c>
      <c r="S437" s="37"/>
      <c r="T437" s="37" t="s">
        <v>174</v>
      </c>
      <c r="U437" s="30">
        <f t="shared" si="66"/>
        <v>33</v>
      </c>
      <c r="V437" s="30">
        <f t="shared" si="66"/>
        <v>38</v>
      </c>
      <c r="W437" s="30" t="s">
        <v>389</v>
      </c>
      <c r="X437" s="30">
        <v>49</v>
      </c>
      <c r="Y437" s="30">
        <v>190</v>
      </c>
      <c r="Z437" s="30" t="s">
        <v>45</v>
      </c>
      <c r="AA437" s="30" t="s">
        <v>991</v>
      </c>
      <c r="AB437" s="30"/>
      <c r="AC437" s="30" t="s">
        <v>79</v>
      </c>
      <c r="AD437" s="30" t="s">
        <v>466</v>
      </c>
      <c r="AE437" s="30" t="s">
        <v>1038</v>
      </c>
      <c r="AF437" s="30" t="s">
        <v>1039</v>
      </c>
      <c r="AG437" s="30"/>
      <c r="AH437" s="30"/>
      <c r="AI437" s="72"/>
      <c r="AJ437" s="29"/>
      <c r="AK437" s="29"/>
    </row>
    <row r="438" spans="1:37" s="39" customFormat="1">
      <c r="A438" s="29" t="s">
        <v>1047</v>
      </c>
      <c r="B438" s="29" t="str">
        <f t="shared" si="67"/>
        <v>Sw 6441.2112</v>
      </c>
      <c r="C438" s="29" t="s">
        <v>35</v>
      </c>
      <c r="D438" s="29">
        <v>6</v>
      </c>
      <c r="E438" s="29">
        <v>4</v>
      </c>
      <c r="F438" s="29">
        <v>4</v>
      </c>
      <c r="G438" s="29">
        <v>1</v>
      </c>
      <c r="H438" s="29" t="s">
        <v>36</v>
      </c>
      <c r="I438" s="47">
        <v>21</v>
      </c>
      <c r="J438" s="47">
        <v>12</v>
      </c>
      <c r="K438" s="30"/>
      <c r="L438" s="32" t="str">
        <f t="shared" si="69"/>
        <v>Signalanordnung/w für  DKW 49-190</v>
      </c>
      <c r="M438" s="32" t="s">
        <v>1048</v>
      </c>
      <c r="N438" s="33">
        <v>1</v>
      </c>
      <c r="O438" s="34">
        <v>44258</v>
      </c>
      <c r="P438" s="35" t="str">
        <f t="shared" si="70"/>
        <v>S 615.4</v>
      </c>
      <c r="Q438" s="36" t="s">
        <v>1049</v>
      </c>
      <c r="R438" s="29" t="s">
        <v>1037</v>
      </c>
      <c r="S438" s="37"/>
      <c r="T438" s="37" t="s">
        <v>174</v>
      </c>
      <c r="U438" s="30">
        <f t="shared" si="66"/>
        <v>33</v>
      </c>
      <c r="V438" s="30">
        <f t="shared" si="66"/>
        <v>38</v>
      </c>
      <c r="W438" s="30" t="s">
        <v>389</v>
      </c>
      <c r="X438" s="30">
        <v>49</v>
      </c>
      <c r="Y438" s="30">
        <v>190</v>
      </c>
      <c r="Z438" s="30"/>
      <c r="AA438" s="30"/>
      <c r="AB438" s="30"/>
      <c r="AC438" s="30" t="s">
        <v>79</v>
      </c>
      <c r="AD438" s="30" t="s">
        <v>466</v>
      </c>
      <c r="AE438" s="30"/>
      <c r="AF438" s="30"/>
      <c r="AG438" s="30"/>
      <c r="AH438" s="30"/>
      <c r="AI438" s="72"/>
      <c r="AJ438" s="29"/>
      <c r="AK438" s="29"/>
    </row>
    <row r="439" spans="1:37" s="39" customFormat="1">
      <c r="A439" s="29" t="s">
        <v>1050</v>
      </c>
      <c r="B439" s="29" t="str">
        <f t="shared" si="67"/>
        <v>Sw 6441.2113</v>
      </c>
      <c r="C439" s="29" t="s">
        <v>35</v>
      </c>
      <c r="D439" s="29">
        <v>6</v>
      </c>
      <c r="E439" s="29">
        <v>4</v>
      </c>
      <c r="F439" s="29">
        <v>4</v>
      </c>
      <c r="G439" s="29">
        <v>1</v>
      </c>
      <c r="H439" s="29" t="s">
        <v>36</v>
      </c>
      <c r="I439" s="47">
        <v>21</v>
      </c>
      <c r="J439" s="47">
        <v>13</v>
      </c>
      <c r="K439" s="30"/>
      <c r="L439" s="32" t="str">
        <f t="shared" si="69"/>
        <v>Signalanordnung/w für  DKW 49-190</v>
      </c>
      <c r="M439" s="32" t="s">
        <v>1051</v>
      </c>
      <c r="N439" s="33">
        <v>1</v>
      </c>
      <c r="O439" s="34">
        <v>44250</v>
      </c>
      <c r="P439" s="35" t="str">
        <f t="shared" si="70"/>
        <v>S 615.4</v>
      </c>
      <c r="Q439" s="36">
        <v>8</v>
      </c>
      <c r="R439" s="29" t="s">
        <v>1037</v>
      </c>
      <c r="S439" s="37"/>
      <c r="T439" s="37" t="s">
        <v>174</v>
      </c>
      <c r="U439" s="30">
        <f t="shared" si="66"/>
        <v>33</v>
      </c>
      <c r="V439" s="30">
        <f t="shared" si="66"/>
        <v>38</v>
      </c>
      <c r="W439" s="30" t="s">
        <v>389</v>
      </c>
      <c r="X439" s="30">
        <v>49</v>
      </c>
      <c r="Y439" s="30">
        <v>190</v>
      </c>
      <c r="Z439" s="30"/>
      <c r="AA439" s="30"/>
      <c r="AB439" s="30"/>
      <c r="AC439" s="30" t="s">
        <v>79</v>
      </c>
      <c r="AD439" s="30" t="s">
        <v>466</v>
      </c>
      <c r="AE439" s="30"/>
      <c r="AF439" s="30"/>
      <c r="AG439" s="30"/>
      <c r="AH439" s="30"/>
      <c r="AI439" s="72"/>
      <c r="AJ439" s="29"/>
      <c r="AK439" s="29"/>
    </row>
    <row r="440" spans="1:37" s="39" customFormat="1">
      <c r="A440" s="29" t="s">
        <v>1053</v>
      </c>
      <c r="B440" s="38" t="str">
        <f t="shared" si="67"/>
        <v>Sw 6441.3111</v>
      </c>
      <c r="C440" s="38" t="s">
        <v>35</v>
      </c>
      <c r="D440" s="38">
        <v>6</v>
      </c>
      <c r="E440" s="38">
        <v>4</v>
      </c>
      <c r="F440" s="38">
        <v>4</v>
      </c>
      <c r="G440" s="38">
        <v>1</v>
      </c>
      <c r="H440" s="38" t="s">
        <v>36</v>
      </c>
      <c r="I440" s="49">
        <v>31</v>
      </c>
      <c r="J440" s="49">
        <v>11</v>
      </c>
      <c r="K440" s="44">
        <v>1</v>
      </c>
      <c r="L440" s="32" t="str">
        <f t="shared" si="69"/>
        <v>Signalanordnung/w für  DKW 49-190</v>
      </c>
      <c r="M440" s="32" t="s">
        <v>1054</v>
      </c>
      <c r="N440" s="33">
        <v>2</v>
      </c>
      <c r="O440" s="34">
        <v>45320</v>
      </c>
      <c r="P440" s="35"/>
      <c r="Q440" s="36"/>
      <c r="R440" s="29"/>
      <c r="S440" s="37"/>
      <c r="T440" s="37"/>
      <c r="U440" s="30">
        <f t="shared" si="66"/>
        <v>33</v>
      </c>
      <c r="V440" s="30">
        <f t="shared" si="66"/>
        <v>33</v>
      </c>
      <c r="W440" s="30" t="s">
        <v>389</v>
      </c>
      <c r="X440" s="30">
        <v>49</v>
      </c>
      <c r="Y440" s="30">
        <v>190</v>
      </c>
      <c r="Z440" s="30" t="s">
        <v>45</v>
      </c>
      <c r="AA440" s="30" t="s">
        <v>1052</v>
      </c>
      <c r="AB440" s="30"/>
      <c r="AC440" s="30" t="s">
        <v>79</v>
      </c>
      <c r="AD440" s="30" t="s">
        <v>466</v>
      </c>
      <c r="AE440" s="30" t="s">
        <v>1038</v>
      </c>
      <c r="AF440" s="30" t="s">
        <v>1039</v>
      </c>
      <c r="AG440" s="30"/>
      <c r="AH440" s="30"/>
      <c r="AI440" s="72"/>
      <c r="AJ440" s="29"/>
      <c r="AK440" s="29"/>
    </row>
    <row r="441" spans="1:37" s="29" customFormat="1">
      <c r="A441" s="29" t="s">
        <v>1055</v>
      </c>
      <c r="B441" s="38" t="str">
        <f t="shared" si="67"/>
        <v>Sw 6441.2112</v>
      </c>
      <c r="C441" s="38" t="s">
        <v>35</v>
      </c>
      <c r="D441" s="38">
        <v>6</v>
      </c>
      <c r="E441" s="38">
        <v>4</v>
      </c>
      <c r="F441" s="38">
        <v>4</v>
      </c>
      <c r="G441" s="38">
        <v>1</v>
      </c>
      <c r="H441" s="38" t="s">
        <v>36</v>
      </c>
      <c r="I441" s="49">
        <v>21</v>
      </c>
      <c r="J441" s="49">
        <v>12</v>
      </c>
      <c r="K441" s="44"/>
      <c r="L441" s="32" t="str">
        <f t="shared" si="69"/>
        <v>Signalanordnung/w für  DKW 49-190</v>
      </c>
      <c r="M441" s="32" t="s">
        <v>1056</v>
      </c>
      <c r="N441" s="33">
        <v>1</v>
      </c>
      <c r="O441" s="34">
        <v>45394</v>
      </c>
      <c r="P441" s="35"/>
      <c r="Q441" s="36"/>
      <c r="R441" s="29" t="s">
        <v>1037</v>
      </c>
      <c r="S441" s="37"/>
      <c r="T441" s="37" t="s">
        <v>174</v>
      </c>
      <c r="U441" s="30">
        <f t="shared" si="66"/>
        <v>33</v>
      </c>
      <c r="V441" s="30">
        <f t="shared" si="66"/>
        <v>33</v>
      </c>
      <c r="W441" s="30" t="s">
        <v>389</v>
      </c>
      <c r="X441" s="30">
        <v>49</v>
      </c>
      <c r="Y441" s="30">
        <v>190</v>
      </c>
      <c r="Z441" s="30"/>
      <c r="AA441" s="30" t="s">
        <v>1052</v>
      </c>
      <c r="AB441" s="30"/>
      <c r="AC441" s="30" t="s">
        <v>79</v>
      </c>
      <c r="AD441" s="30" t="s">
        <v>466</v>
      </c>
      <c r="AE441" s="30"/>
      <c r="AF441" s="30"/>
      <c r="AG441" s="30"/>
      <c r="AH441" s="30"/>
      <c r="AI441" s="72"/>
    </row>
    <row r="442" spans="1:37" s="39" customFormat="1">
      <c r="A442" s="29" t="s">
        <v>1057</v>
      </c>
      <c r="B442" s="39" t="str">
        <f t="shared" si="67"/>
        <v>Sw 6441.2112</v>
      </c>
      <c r="C442" s="39" t="s">
        <v>35</v>
      </c>
      <c r="D442" s="39">
        <v>6</v>
      </c>
      <c r="E442" s="39">
        <v>4</v>
      </c>
      <c r="F442" s="39">
        <v>4</v>
      </c>
      <c r="G442" s="39">
        <v>1</v>
      </c>
      <c r="H442" s="39" t="s">
        <v>36</v>
      </c>
      <c r="I442" s="48">
        <v>21</v>
      </c>
      <c r="J442" s="48">
        <v>12</v>
      </c>
      <c r="K442" s="40"/>
      <c r="L442" s="32" t="str">
        <f t="shared" si="69"/>
        <v>Signalanordnung/w für  DKW 49-190</v>
      </c>
      <c r="M442" s="32" t="s">
        <v>1058</v>
      </c>
      <c r="N442" s="33">
        <v>1</v>
      </c>
      <c r="O442" s="34">
        <v>45385</v>
      </c>
      <c r="P442" s="35"/>
      <c r="Q442" s="36"/>
      <c r="R442" s="29" t="s">
        <v>1037</v>
      </c>
      <c r="S442" s="37" t="s">
        <v>49</v>
      </c>
      <c r="T442" s="37" t="s">
        <v>174</v>
      </c>
      <c r="U442" s="30">
        <f t="shared" si="66"/>
        <v>33</v>
      </c>
      <c r="V442" s="30">
        <f t="shared" si="66"/>
        <v>33</v>
      </c>
      <c r="W442" s="30" t="s">
        <v>389</v>
      </c>
      <c r="X442" s="30">
        <v>49</v>
      </c>
      <c r="Y442" s="30">
        <v>190</v>
      </c>
      <c r="Z442" s="30"/>
      <c r="AA442" s="30" t="s">
        <v>1052</v>
      </c>
      <c r="AB442" s="30"/>
      <c r="AC442" s="30" t="s">
        <v>79</v>
      </c>
      <c r="AD442" s="30" t="s">
        <v>466</v>
      </c>
      <c r="AE442" s="30"/>
      <c r="AF442" s="30"/>
      <c r="AG442" s="30"/>
      <c r="AH442" s="30"/>
      <c r="AI442" s="72"/>
      <c r="AJ442" s="29"/>
      <c r="AK442" s="29"/>
    </row>
    <row r="443" spans="1:37" s="29" customFormat="1">
      <c r="A443" s="29" t="s">
        <v>1059</v>
      </c>
      <c r="B443" s="29" t="str">
        <f t="shared" si="67"/>
        <v>Sw 6451.1101</v>
      </c>
      <c r="C443" s="29" t="s">
        <v>35</v>
      </c>
      <c r="D443" s="29">
        <v>6</v>
      </c>
      <c r="E443" s="29">
        <v>4</v>
      </c>
      <c r="F443" s="29">
        <v>5</v>
      </c>
      <c r="G443" s="29">
        <v>1</v>
      </c>
      <c r="H443" s="29" t="s">
        <v>36</v>
      </c>
      <c r="I443" s="47">
        <v>11</v>
      </c>
      <c r="J443" s="47" t="s">
        <v>38</v>
      </c>
      <c r="K443" s="30">
        <v>1</v>
      </c>
      <c r="L443" s="32" t="str">
        <f>CONCATENATE("Signalanordnung/",AD443, " für  DKW 54-190")</f>
        <v>Signalanordnung/KS für  DKW 54-190</v>
      </c>
      <c r="M443" s="32" t="s">
        <v>1060</v>
      </c>
      <c r="N443" s="33">
        <v>3</v>
      </c>
      <c r="O443" s="34">
        <v>43732</v>
      </c>
      <c r="P443" s="35" t="str">
        <f>CONCATENATE("S ",R443)</f>
        <v>S 615.3</v>
      </c>
      <c r="Q443" s="36">
        <v>1</v>
      </c>
      <c r="R443" s="29" t="s">
        <v>1061</v>
      </c>
      <c r="S443" s="37"/>
      <c r="T443" s="37"/>
      <c r="U443" s="30">
        <f t="shared" si="66"/>
        <v>34</v>
      </c>
      <c r="V443" s="30">
        <f t="shared" si="66"/>
        <v>39</v>
      </c>
      <c r="W443" s="30" t="s">
        <v>389</v>
      </c>
      <c r="X443" s="30">
        <v>54</v>
      </c>
      <c r="Y443" s="30">
        <v>190</v>
      </c>
      <c r="Z443" s="30" t="s">
        <v>45</v>
      </c>
      <c r="AA443" s="30" t="s">
        <v>961</v>
      </c>
      <c r="AB443" s="30"/>
      <c r="AC443" s="30" t="s">
        <v>79</v>
      </c>
      <c r="AD443" s="30" t="s">
        <v>47</v>
      </c>
      <c r="AE443" s="30" t="s">
        <v>1038</v>
      </c>
      <c r="AF443" s="30" t="s">
        <v>1039</v>
      </c>
      <c r="AG443" s="30" t="s">
        <v>1062</v>
      </c>
      <c r="AH443" s="30"/>
      <c r="AI443" s="72"/>
    </row>
    <row r="444" spans="1:37" s="29" customFormat="1">
      <c r="A444" s="29" t="s">
        <v>1063</v>
      </c>
      <c r="B444" s="29" t="str">
        <f t="shared" si="67"/>
        <v>Sw 6451.1102</v>
      </c>
      <c r="C444" s="29" t="s">
        <v>35</v>
      </c>
      <c r="D444" s="29">
        <v>6</v>
      </c>
      <c r="E444" s="29">
        <v>4</v>
      </c>
      <c r="F444" s="29">
        <v>5</v>
      </c>
      <c r="G444" s="29">
        <v>1</v>
      </c>
      <c r="H444" s="29" t="s">
        <v>36</v>
      </c>
      <c r="I444" s="47">
        <v>11</v>
      </c>
      <c r="J444" s="47" t="s">
        <v>51</v>
      </c>
      <c r="K444" s="30">
        <v>1</v>
      </c>
      <c r="L444" s="32" t="str">
        <f>CONCATENATE("Signalanordnung/",AD444, " für  DKW 54-190")</f>
        <v>Signalanordnung/KS für  DKW 54-190</v>
      </c>
      <c r="M444" s="32" t="s">
        <v>1064</v>
      </c>
      <c r="N444" s="33">
        <v>3</v>
      </c>
      <c r="O444" s="34">
        <v>43732</v>
      </c>
      <c r="P444" s="35" t="str">
        <f>CONCATENATE("S ",R444)</f>
        <v>S 615.3</v>
      </c>
      <c r="Q444" s="36" t="s">
        <v>1065</v>
      </c>
      <c r="R444" s="29" t="s">
        <v>1061</v>
      </c>
      <c r="S444" s="37"/>
      <c r="T444" s="37"/>
      <c r="U444" s="30">
        <f t="shared" si="66"/>
        <v>34</v>
      </c>
      <c r="V444" s="30">
        <f t="shared" si="66"/>
        <v>39</v>
      </c>
      <c r="W444" s="30" t="s">
        <v>389</v>
      </c>
      <c r="X444" s="30">
        <v>54</v>
      </c>
      <c r="Y444" s="30">
        <v>190</v>
      </c>
      <c r="Z444" s="30" t="s">
        <v>45</v>
      </c>
      <c r="AA444" s="30" t="s">
        <v>961</v>
      </c>
      <c r="AB444" s="30"/>
      <c r="AC444" s="30" t="s">
        <v>79</v>
      </c>
      <c r="AD444" s="30" t="s">
        <v>47</v>
      </c>
      <c r="AE444" s="30" t="s">
        <v>1038</v>
      </c>
      <c r="AF444" s="30" t="s">
        <v>1039</v>
      </c>
      <c r="AG444" s="30"/>
      <c r="AH444" s="30"/>
      <c r="AI444" s="72"/>
    </row>
    <row r="445" spans="1:37" s="29" customFormat="1">
      <c r="A445" s="29" t="s">
        <v>1066</v>
      </c>
      <c r="B445" s="38" t="str">
        <f t="shared" si="67"/>
        <v>Sw 6451.1103</v>
      </c>
      <c r="C445" s="38" t="s">
        <v>35</v>
      </c>
      <c r="D445" s="38">
        <v>6</v>
      </c>
      <c r="E445" s="38">
        <v>4</v>
      </c>
      <c r="F445" s="38">
        <v>5</v>
      </c>
      <c r="G445" s="38">
        <v>1</v>
      </c>
      <c r="H445" s="38" t="s">
        <v>36</v>
      </c>
      <c r="I445" s="49">
        <v>11</v>
      </c>
      <c r="J445" s="49" t="s">
        <v>58</v>
      </c>
      <c r="K445" s="44">
        <v>1</v>
      </c>
      <c r="L445" s="32" t="str">
        <f>CONCATENATE("Signalanordnung/",AD445, " für  DKW 54-190")</f>
        <v>Signalanordnung/KS für  DKW 54-190</v>
      </c>
      <c r="M445" s="32" t="s">
        <v>1067</v>
      </c>
      <c r="N445" s="33">
        <v>3</v>
      </c>
      <c r="O445" s="34">
        <v>45252</v>
      </c>
      <c r="P445" s="35" t="str">
        <f>CONCATENATE("S ",R445)</f>
        <v>S 615.3</v>
      </c>
      <c r="Q445" s="36">
        <v>4</v>
      </c>
      <c r="R445" s="29" t="s">
        <v>1061</v>
      </c>
      <c r="S445" s="37"/>
      <c r="T445" s="37"/>
      <c r="U445" s="30">
        <f t="shared" si="66"/>
        <v>34</v>
      </c>
      <c r="V445" s="30">
        <f t="shared" si="66"/>
        <v>35</v>
      </c>
      <c r="W445" s="30" t="s">
        <v>389</v>
      </c>
      <c r="X445" s="30">
        <v>54</v>
      </c>
      <c r="Y445" s="30">
        <v>190</v>
      </c>
      <c r="Z445" s="30" t="s">
        <v>45</v>
      </c>
      <c r="AA445" s="30" t="s">
        <v>961</v>
      </c>
      <c r="AB445" s="30"/>
      <c r="AC445" s="30" t="s">
        <v>79</v>
      </c>
      <c r="AD445" s="30" t="s">
        <v>47</v>
      </c>
      <c r="AE445" s="30" t="s">
        <v>1038</v>
      </c>
      <c r="AF445" s="30" t="s">
        <v>1039</v>
      </c>
      <c r="AG445" s="30"/>
      <c r="AH445" s="30"/>
      <c r="AI445" s="72"/>
    </row>
    <row r="446" spans="1:37" s="29" customFormat="1">
      <c r="A446" s="29" t="s">
        <v>1068</v>
      </c>
      <c r="I446" s="47"/>
      <c r="J446" s="47"/>
      <c r="K446" s="30"/>
      <c r="L446" s="32" t="str">
        <f>CONCATENATE("Signalanordnung/",AD446, " für  DKW 54-190")</f>
        <v>Signalanordnung/ für  DKW 54-190</v>
      </c>
      <c r="M446" s="32" t="s">
        <v>1069</v>
      </c>
      <c r="N446" s="33">
        <v>1</v>
      </c>
      <c r="O446" s="34">
        <v>44210</v>
      </c>
      <c r="P446" s="35"/>
      <c r="Q446" s="36"/>
      <c r="S446" s="37"/>
      <c r="T446" s="37"/>
      <c r="U446" s="30">
        <f t="shared" si="66"/>
        <v>32</v>
      </c>
      <c r="V446" s="30">
        <f t="shared" si="66"/>
        <v>23</v>
      </c>
      <c r="W446" s="30" t="s">
        <v>389</v>
      </c>
      <c r="X446" s="30">
        <v>54</v>
      </c>
      <c r="Y446" s="30">
        <v>190</v>
      </c>
      <c r="Z446" s="30"/>
      <c r="AA446" s="30" t="s">
        <v>1070</v>
      </c>
      <c r="AB446" s="30"/>
      <c r="AC446" s="30"/>
      <c r="AD446" s="30"/>
      <c r="AE446" s="30"/>
      <c r="AF446" s="30"/>
      <c r="AG446" s="30"/>
      <c r="AH446" s="30"/>
      <c r="AI446" s="72"/>
    </row>
    <row r="447" spans="1:37" s="29" customFormat="1">
      <c r="A447" s="29" t="s">
        <v>1071</v>
      </c>
      <c r="I447" s="47"/>
      <c r="J447" s="47"/>
      <c r="K447" s="30"/>
      <c r="L447" s="32" t="str">
        <f>CONCATENATE("Signalanordnung/",AD447, " für  DKW 54-190")</f>
        <v>Signalanordnung/ für  DKW 54-190</v>
      </c>
      <c r="M447" s="32" t="s">
        <v>1072</v>
      </c>
      <c r="N447" s="33">
        <v>1</v>
      </c>
      <c r="O447" s="34">
        <v>44235</v>
      </c>
      <c r="P447" s="35"/>
      <c r="Q447" s="36"/>
      <c r="S447" s="37"/>
      <c r="T447" s="37"/>
      <c r="U447" s="30">
        <f t="shared" si="66"/>
        <v>32</v>
      </c>
      <c r="V447" s="30">
        <f t="shared" si="66"/>
        <v>31</v>
      </c>
      <c r="W447" s="30" t="s">
        <v>389</v>
      </c>
      <c r="X447" s="30">
        <v>54</v>
      </c>
      <c r="Y447" s="30">
        <v>190</v>
      </c>
      <c r="Z447" s="30"/>
      <c r="AA447" s="30" t="s">
        <v>1070</v>
      </c>
      <c r="AB447" s="30"/>
      <c r="AC447" s="30"/>
      <c r="AD447" s="30"/>
      <c r="AE447" s="30"/>
      <c r="AF447" s="30"/>
      <c r="AG447" s="30"/>
      <c r="AH447" s="30"/>
      <c r="AI447" s="72"/>
    </row>
    <row r="448" spans="1:37" s="29" customFormat="1">
      <c r="A448" s="29" t="s">
        <v>1073</v>
      </c>
      <c r="B448" s="38" t="str">
        <f t="shared" ref="B448:B453" si="71">CONCATENATE(C448," ",D448,E448,F448,G448,H448,I448,J448)</f>
        <v>Sw 6451.1180</v>
      </c>
      <c r="C448" s="38" t="s">
        <v>35</v>
      </c>
      <c r="D448" s="38">
        <v>6</v>
      </c>
      <c r="E448" s="38">
        <v>4</v>
      </c>
      <c r="F448" s="38">
        <v>5</v>
      </c>
      <c r="G448" s="38">
        <v>1</v>
      </c>
      <c r="H448" s="38" t="s">
        <v>36</v>
      </c>
      <c r="I448" s="49">
        <v>11</v>
      </c>
      <c r="J448" s="49">
        <v>80</v>
      </c>
      <c r="K448" s="44">
        <v>1</v>
      </c>
      <c r="L448" s="32" t="str">
        <f>CONCATENATE("Signalanordnung", " DKW 54-190 Sonderkonstr.")</f>
        <v>Signalanordnung DKW 54-190 Sonderkonstr.</v>
      </c>
      <c r="M448" s="32" t="s">
        <v>1074</v>
      </c>
      <c r="N448" s="33">
        <v>4</v>
      </c>
      <c r="O448" s="34">
        <v>44900</v>
      </c>
      <c r="P448" s="35"/>
      <c r="Q448" s="36"/>
      <c r="R448" s="29" t="s">
        <v>1061</v>
      </c>
      <c r="S448" s="37"/>
      <c r="T448" s="37"/>
      <c r="U448" s="30">
        <f t="shared" si="66"/>
        <v>40</v>
      </c>
      <c r="V448" s="30">
        <f t="shared" si="66"/>
        <v>13</v>
      </c>
      <c r="W448" s="30" t="s">
        <v>389</v>
      </c>
      <c r="X448" s="30">
        <v>54</v>
      </c>
      <c r="Y448" s="30">
        <v>190</v>
      </c>
      <c r="Z448" s="30" t="s">
        <v>45</v>
      </c>
      <c r="AA448" s="30" t="s">
        <v>961</v>
      </c>
      <c r="AB448" s="30"/>
      <c r="AC448" s="30" t="s">
        <v>79</v>
      </c>
      <c r="AD448" s="30" t="s">
        <v>47</v>
      </c>
      <c r="AE448" s="30" t="s">
        <v>1038</v>
      </c>
      <c r="AF448" s="30" t="s">
        <v>1039</v>
      </c>
      <c r="AG448" s="30"/>
      <c r="AH448" s="30"/>
      <c r="AI448" s="72"/>
    </row>
    <row r="449" spans="1:37" s="29" customFormat="1">
      <c r="A449" s="29" t="s">
        <v>1075</v>
      </c>
      <c r="B449" s="38" t="str">
        <f t="shared" si="71"/>
        <v>Sw 6451.1180</v>
      </c>
      <c r="C449" s="38" t="s">
        <v>35</v>
      </c>
      <c r="D449" s="38">
        <v>6</v>
      </c>
      <c r="E449" s="38">
        <v>4</v>
      </c>
      <c r="F449" s="38">
        <v>5</v>
      </c>
      <c r="G449" s="38">
        <v>1</v>
      </c>
      <c r="H449" s="38" t="s">
        <v>36</v>
      </c>
      <c r="I449" s="49">
        <v>11</v>
      </c>
      <c r="J449" s="49">
        <v>80</v>
      </c>
      <c r="K449" s="44">
        <v>1</v>
      </c>
      <c r="L449" s="32" t="str">
        <f>CONCATENATE("Signalanordnung", " DKW 54-190 Sonderkonstr.")</f>
        <v>Signalanordnung DKW 54-190 Sonderkonstr.</v>
      </c>
      <c r="M449" s="32" t="s">
        <v>1076</v>
      </c>
      <c r="N449" s="33">
        <v>3</v>
      </c>
      <c r="O449" s="34">
        <v>44900</v>
      </c>
      <c r="P449" s="35"/>
      <c r="Q449" s="36"/>
      <c r="R449" s="29" t="s">
        <v>1061</v>
      </c>
      <c r="S449" s="37"/>
      <c r="T449" s="37"/>
      <c r="U449" s="30">
        <f t="shared" si="66"/>
        <v>40</v>
      </c>
      <c r="V449" s="30">
        <f t="shared" si="66"/>
        <v>13</v>
      </c>
      <c r="W449" s="30" t="s">
        <v>389</v>
      </c>
      <c r="X449" s="30">
        <v>54</v>
      </c>
      <c r="Y449" s="30">
        <v>190</v>
      </c>
      <c r="Z449" s="30" t="s">
        <v>45</v>
      </c>
      <c r="AA449" s="30" t="s">
        <v>961</v>
      </c>
      <c r="AB449" s="30"/>
      <c r="AC449" s="30" t="s">
        <v>79</v>
      </c>
      <c r="AD449" s="30" t="s">
        <v>47</v>
      </c>
      <c r="AE449" s="30" t="s">
        <v>1038</v>
      </c>
      <c r="AF449" s="30" t="s">
        <v>1039</v>
      </c>
      <c r="AG449" s="30"/>
      <c r="AH449" s="30"/>
      <c r="AI449" s="72"/>
    </row>
    <row r="450" spans="1:37" s="29" customFormat="1">
      <c r="A450" s="29" t="s">
        <v>1077</v>
      </c>
      <c r="B450" s="38" t="str">
        <f t="shared" si="71"/>
        <v>Sw 6451.1180</v>
      </c>
      <c r="C450" s="38" t="s">
        <v>35</v>
      </c>
      <c r="D450" s="38">
        <v>6</v>
      </c>
      <c r="E450" s="38">
        <v>4</v>
      </c>
      <c r="F450" s="38">
        <v>5</v>
      </c>
      <c r="G450" s="38">
        <v>1</v>
      </c>
      <c r="H450" s="38" t="s">
        <v>36</v>
      </c>
      <c r="I450" s="49">
        <v>11</v>
      </c>
      <c r="J450" s="49">
        <v>80</v>
      </c>
      <c r="K450" s="44">
        <v>1</v>
      </c>
      <c r="L450" s="32" t="str">
        <f>CONCATENATE("Signalanordnung", " DKW 54-190 Sonderkonstr.")</f>
        <v>Signalanordnung DKW 54-190 Sonderkonstr.</v>
      </c>
      <c r="M450" s="32" t="s">
        <v>1078</v>
      </c>
      <c r="N450" s="33">
        <v>2</v>
      </c>
      <c r="O450" s="34">
        <v>45265</v>
      </c>
      <c r="P450" s="35"/>
      <c r="Q450" s="36"/>
      <c r="R450" s="29" t="s">
        <v>1061</v>
      </c>
      <c r="S450" s="37"/>
      <c r="T450" s="37"/>
      <c r="U450" s="30">
        <f t="shared" si="66"/>
        <v>40</v>
      </c>
      <c r="V450" s="30">
        <f t="shared" si="66"/>
        <v>13</v>
      </c>
      <c r="W450" s="30" t="s">
        <v>389</v>
      </c>
      <c r="X450" s="30">
        <v>54</v>
      </c>
      <c r="Y450" s="30">
        <v>190</v>
      </c>
      <c r="Z450" s="30" t="s">
        <v>45</v>
      </c>
      <c r="AA450" s="30" t="s">
        <v>961</v>
      </c>
      <c r="AB450" s="30"/>
      <c r="AC450" s="30" t="s">
        <v>79</v>
      </c>
      <c r="AD450" s="30" t="s">
        <v>47</v>
      </c>
      <c r="AE450" s="30" t="s">
        <v>1038</v>
      </c>
      <c r="AF450" s="30" t="s">
        <v>1039</v>
      </c>
      <c r="AG450" s="30"/>
      <c r="AH450" s="30"/>
      <c r="AI450" s="72"/>
    </row>
    <row r="451" spans="1:37" s="29" customFormat="1">
      <c r="A451" s="29" t="s">
        <v>1079</v>
      </c>
      <c r="B451" s="29" t="str">
        <f t="shared" si="71"/>
        <v>Sw 7451.0001</v>
      </c>
      <c r="C451" s="29" t="s">
        <v>35</v>
      </c>
      <c r="D451" s="29">
        <v>7</v>
      </c>
      <c r="E451" s="29">
        <v>4</v>
      </c>
      <c r="F451" s="29">
        <v>5</v>
      </c>
      <c r="G451" s="29">
        <v>1</v>
      </c>
      <c r="H451" s="29" t="s">
        <v>36</v>
      </c>
      <c r="I451" s="47" t="s">
        <v>37</v>
      </c>
      <c r="J451" s="47" t="s">
        <v>38</v>
      </c>
      <c r="K451" s="30"/>
      <c r="L451" s="32" t="s">
        <v>1080</v>
      </c>
      <c r="M451" s="32" t="s">
        <v>1081</v>
      </c>
      <c r="N451" s="33">
        <v>1</v>
      </c>
      <c r="O451" s="34">
        <v>43598</v>
      </c>
      <c r="P451" s="35" t="s">
        <v>45</v>
      </c>
      <c r="Q451" s="36" t="s">
        <v>45</v>
      </c>
      <c r="S451" s="37"/>
      <c r="T451" s="37"/>
      <c r="U451" s="30">
        <f t="shared" si="66"/>
        <v>30</v>
      </c>
      <c r="V451" s="30">
        <f t="shared" si="66"/>
        <v>15</v>
      </c>
      <c r="W451" s="30" t="s">
        <v>389</v>
      </c>
      <c r="X451" s="30">
        <v>54</v>
      </c>
      <c r="Y451" s="30">
        <v>190</v>
      </c>
      <c r="Z451" s="30" t="s">
        <v>45</v>
      </c>
      <c r="AA451" s="30" t="s">
        <v>1082</v>
      </c>
      <c r="AB451" s="30"/>
      <c r="AC451" s="30" t="s">
        <v>79</v>
      </c>
      <c r="AD451" s="30" t="s">
        <v>47</v>
      </c>
      <c r="AE451" s="30" t="s">
        <v>45</v>
      </c>
      <c r="AF451" s="30" t="s">
        <v>45</v>
      </c>
      <c r="AG451" s="30" t="s">
        <v>45</v>
      </c>
      <c r="AH451" s="30"/>
      <c r="AI451" s="72"/>
    </row>
    <row r="452" spans="1:37" s="29" customFormat="1">
      <c r="A452" s="29" t="s">
        <v>1083</v>
      </c>
      <c r="B452" s="29" t="str">
        <f t="shared" si="71"/>
        <v>Sw 7451.0002</v>
      </c>
      <c r="C452" s="29" t="s">
        <v>35</v>
      </c>
      <c r="D452" s="29">
        <v>7</v>
      </c>
      <c r="E452" s="29">
        <v>4</v>
      </c>
      <c r="F452" s="29">
        <v>5</v>
      </c>
      <c r="G452" s="29">
        <v>1</v>
      </c>
      <c r="H452" s="29" t="s">
        <v>36</v>
      </c>
      <c r="I452" s="47" t="s">
        <v>37</v>
      </c>
      <c r="J452" s="47" t="s">
        <v>51</v>
      </c>
      <c r="K452" s="30"/>
      <c r="L452" s="32" t="s">
        <v>1084</v>
      </c>
      <c r="M452" s="32" t="s">
        <v>1081</v>
      </c>
      <c r="N452" s="33">
        <v>1</v>
      </c>
      <c r="O452" s="34">
        <v>43598</v>
      </c>
      <c r="P452" s="35" t="s">
        <v>45</v>
      </c>
      <c r="Q452" s="36" t="s">
        <v>45</v>
      </c>
      <c r="S452" s="37"/>
      <c r="T452" s="37"/>
      <c r="U452" s="30">
        <f t="shared" si="66"/>
        <v>30</v>
      </c>
      <c r="V452" s="30">
        <f t="shared" si="66"/>
        <v>15</v>
      </c>
      <c r="W452" s="30" t="s">
        <v>389</v>
      </c>
      <c r="X452" s="30">
        <v>54</v>
      </c>
      <c r="Y452" s="30">
        <v>190</v>
      </c>
      <c r="Z452" s="30" t="s">
        <v>45</v>
      </c>
      <c r="AA452" s="30" t="s">
        <v>1082</v>
      </c>
      <c r="AB452" s="30"/>
      <c r="AC452" s="30" t="s">
        <v>79</v>
      </c>
      <c r="AD452" s="30" t="s">
        <v>47</v>
      </c>
      <c r="AE452" s="30" t="s">
        <v>45</v>
      </c>
      <c r="AF452" s="30" t="s">
        <v>45</v>
      </c>
      <c r="AG452" s="30" t="s">
        <v>45</v>
      </c>
      <c r="AH452" s="30"/>
      <c r="AI452" s="72"/>
    </row>
    <row r="453" spans="1:37">
      <c r="A453" s="29" t="s">
        <v>1085</v>
      </c>
      <c r="B453" s="29" t="str">
        <f t="shared" si="71"/>
        <v>Sw 7901.0303</v>
      </c>
      <c r="C453" s="29" t="s">
        <v>35</v>
      </c>
      <c r="D453" s="29">
        <v>7</v>
      </c>
      <c r="E453" s="29">
        <v>9</v>
      </c>
      <c r="F453" s="29">
        <v>0</v>
      </c>
      <c r="G453" s="29">
        <v>1</v>
      </c>
      <c r="H453" s="30" t="s">
        <v>36</v>
      </c>
      <c r="I453" s="47" t="s">
        <v>58</v>
      </c>
      <c r="J453" s="47" t="s">
        <v>58</v>
      </c>
      <c r="K453" s="30">
        <v>1</v>
      </c>
      <c r="L453" s="32" t="s">
        <v>1086</v>
      </c>
      <c r="M453" s="32" t="s">
        <v>1087</v>
      </c>
      <c r="N453" s="33">
        <v>1</v>
      </c>
      <c r="O453" s="34">
        <v>42591</v>
      </c>
      <c r="P453" s="35" t="s">
        <v>45</v>
      </c>
      <c r="Q453" s="36" t="s">
        <v>45</v>
      </c>
      <c r="U453" s="30">
        <f t="shared" si="66"/>
        <v>39</v>
      </c>
      <c r="V453" s="30">
        <f t="shared" si="66"/>
        <v>12</v>
      </c>
      <c r="W453" s="30" t="s">
        <v>41</v>
      </c>
      <c r="X453" s="30" t="s">
        <v>45</v>
      </c>
      <c r="Y453" s="30" t="s">
        <v>45</v>
      </c>
      <c r="Z453" s="30" t="s">
        <v>45</v>
      </c>
      <c r="AA453" s="30" t="s">
        <v>1052</v>
      </c>
      <c r="AD453" s="30" t="s">
        <v>47</v>
      </c>
      <c r="AJ453"/>
      <c r="AK453"/>
    </row>
    <row r="454" spans="1:37">
      <c r="AJ454"/>
      <c r="AK454"/>
    </row>
    <row r="455" spans="1:37">
      <c r="L455" s="80" t="s">
        <v>1088</v>
      </c>
      <c r="AJ455"/>
      <c r="AK455"/>
    </row>
    <row r="456" spans="1:37">
      <c r="A456" s="81" t="s">
        <v>1089</v>
      </c>
      <c r="L456" s="82" t="s">
        <v>1090</v>
      </c>
      <c r="AJ456"/>
      <c r="AK456"/>
    </row>
    <row r="457" spans="1:37" ht="28.8">
      <c r="A457" s="83" t="s">
        <v>1089</v>
      </c>
      <c r="L457" s="84" t="s">
        <v>1091</v>
      </c>
      <c r="N457" s="33" t="s">
        <v>1092</v>
      </c>
      <c r="AJ457"/>
      <c r="AK457"/>
    </row>
    <row r="458" spans="1:37">
      <c r="A458" s="83" t="s">
        <v>1089</v>
      </c>
      <c r="L458" s="84" t="s">
        <v>1093</v>
      </c>
      <c r="AJ458"/>
      <c r="AK458"/>
    </row>
    <row r="459" spans="1:37">
      <c r="A459" s="85"/>
      <c r="L459" s="86"/>
      <c r="AJ459"/>
      <c r="AK459"/>
    </row>
    <row r="460" spans="1:37">
      <c r="A460" s="87"/>
      <c r="L460" s="88"/>
      <c r="AJ460"/>
      <c r="AK460"/>
    </row>
    <row r="461" spans="1:37">
      <c r="A461" s="87"/>
      <c r="L461" s="88"/>
      <c r="AJ461"/>
      <c r="AK461"/>
    </row>
    <row r="462" spans="1:37">
      <c r="AJ462"/>
      <c r="AK462"/>
    </row>
    <row r="463" spans="1:37">
      <c r="AJ463"/>
      <c r="AK463"/>
    </row>
  </sheetData>
  <sheetProtection algorithmName="SHA-512" hashValue="C30pffRg9W6INM/Lkc3W9n9yRfy1jrWCWe8Y4wiUToZrc58PPDYVP9tzDDWvRsNDBKHMYcI+2jW1gSN9D3eTVA==" saltValue="g7W3mMBBzNY+ZItpuwRuFw==" spinCount="100000" sheet="1" autoFilter="0"/>
  <autoFilter ref="A2:AK453" xr:uid="{00000000-0001-0000-0000-000000000000}"/>
  <conditionalFormatting sqref="O1:O1048576">
    <cfRule type="cellIs" dxfId="2" priority="1" operator="greaterThanOrEqual">
      <formula>46023</formula>
    </cfRule>
  </conditionalFormatting>
  <pageMargins left="0.70866141732283472" right="0.70866141732283472" top="0.78740157480314965" bottom="0.78740157480314965" header="0.31496062992125984" footer="0.31496062992125984"/>
  <pageSetup paperSize="9" scale="81" fitToHeight="0" orientation="landscape" r:id="rId1"/>
  <headerFooter>
    <oddHeader>&amp;L&amp;"DB Neo Office"&amp;11&amp;KEC0016           DB Intern / DB internal&amp;1#_x000D_&amp;"Calibri"&amp;11&amp;K000000&amp;F&amp;R&amp;A</oddHeader>
    <oddFooter>Seite &amp;P von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99EEF-E64A-4CE2-B763-157761122CCE}">
  <sheetPr>
    <tabColor theme="3" tint="0.39997558519241921"/>
    <pageSetUpPr fitToPage="1"/>
  </sheetPr>
  <dimension ref="A1:CD86"/>
  <sheetViews>
    <sheetView zoomScale="115" zoomScaleNormal="115" workbookViewId="0">
      <pane ySplit="2" topLeftCell="A3" activePane="bottomLeft" state="frozen"/>
      <selection pane="bottomLeft" activeCell="B89" sqref="B89"/>
    </sheetView>
  </sheetViews>
  <sheetFormatPr baseColWidth="10" defaultColWidth="11.44140625" defaultRowHeight="14.4"/>
  <cols>
    <col min="1" max="1" width="15.5546875" customWidth="1"/>
    <col min="2" max="2" width="43.5546875" customWidth="1"/>
    <col min="3" max="3" width="42.109375" customWidth="1"/>
    <col min="4" max="4" width="8.44140625" bestFit="1" customWidth="1"/>
    <col min="5" max="5" width="13.5546875" style="29" bestFit="1" customWidth="1"/>
    <col min="6" max="6" width="15.44140625" customWidth="1"/>
  </cols>
  <sheetData>
    <row r="1" spans="1:6" s="16" customFormat="1" ht="30" customHeight="1">
      <c r="A1" s="89" t="s">
        <v>1097</v>
      </c>
      <c r="B1" s="90"/>
      <c r="C1" s="91"/>
      <c r="D1" s="91"/>
      <c r="E1" s="92"/>
      <c r="F1" s="93"/>
    </row>
    <row r="2" spans="1:6" s="16" customFormat="1" ht="27.75" customHeight="1">
      <c r="A2" s="94" t="s">
        <v>2</v>
      </c>
      <c r="B2" s="95" t="s">
        <v>12</v>
      </c>
      <c r="C2" s="94" t="s">
        <v>13</v>
      </c>
      <c r="D2" s="96" t="s">
        <v>14</v>
      </c>
      <c r="E2" s="97" t="s">
        <v>15</v>
      </c>
      <c r="F2" s="93" t="s">
        <v>1098</v>
      </c>
    </row>
    <row r="3" spans="1:6">
      <c r="A3" t="s">
        <v>1100</v>
      </c>
      <c r="B3" t="s">
        <v>1101</v>
      </c>
      <c r="C3" t="s">
        <v>1102</v>
      </c>
      <c r="D3" s="98">
        <v>2</v>
      </c>
      <c r="E3" s="99">
        <v>43030</v>
      </c>
      <c r="F3" s="100" t="s">
        <v>1103</v>
      </c>
    </row>
    <row r="4" spans="1:6" s="29" customFormat="1">
      <c r="A4" s="29" t="s">
        <v>1104</v>
      </c>
      <c r="B4" s="29" t="s">
        <v>1105</v>
      </c>
      <c r="C4" s="29" t="s">
        <v>1106</v>
      </c>
      <c r="D4" s="98">
        <v>4</v>
      </c>
      <c r="E4" s="99">
        <v>44259</v>
      </c>
      <c r="F4" s="36" t="s">
        <v>1107</v>
      </c>
    </row>
    <row r="5" spans="1:6" s="29" customFormat="1">
      <c r="A5" s="29" t="s">
        <v>1108</v>
      </c>
      <c r="B5" s="29" t="s">
        <v>1109</v>
      </c>
      <c r="C5" s="29" t="s">
        <v>1110</v>
      </c>
      <c r="D5" s="98">
        <v>2</v>
      </c>
      <c r="E5" s="99">
        <v>43487</v>
      </c>
      <c r="F5" s="36" t="s">
        <v>1107</v>
      </c>
    </row>
    <row r="6" spans="1:6" s="39" customFormat="1">
      <c r="A6" s="29" t="s">
        <v>1111</v>
      </c>
      <c r="B6" s="29" t="s">
        <v>1112</v>
      </c>
      <c r="C6" s="29" t="s">
        <v>1102</v>
      </c>
      <c r="D6" s="98">
        <v>1</v>
      </c>
      <c r="E6" s="99">
        <v>44039</v>
      </c>
      <c r="F6" s="36" t="s">
        <v>1113</v>
      </c>
    </row>
    <row r="7" spans="1:6" s="39" customFormat="1">
      <c r="A7" s="29" t="s">
        <v>1114</v>
      </c>
      <c r="B7" s="29" t="s">
        <v>1112</v>
      </c>
      <c r="C7" s="29" t="s">
        <v>1115</v>
      </c>
      <c r="D7" s="98">
        <v>1</v>
      </c>
      <c r="E7" s="99">
        <v>44039</v>
      </c>
      <c r="F7" s="36"/>
    </row>
    <row r="8" spans="1:6" s="39" customFormat="1">
      <c r="A8" s="29" t="s">
        <v>1116</v>
      </c>
      <c r="B8" s="29" t="s">
        <v>1117</v>
      </c>
      <c r="C8" s="29" t="s">
        <v>1118</v>
      </c>
      <c r="D8" s="98">
        <v>1</v>
      </c>
      <c r="E8" s="99">
        <v>44658</v>
      </c>
      <c r="F8" s="36"/>
    </row>
    <row r="9" spans="1:6" s="29" customFormat="1">
      <c r="A9" s="29" t="s">
        <v>1119</v>
      </c>
      <c r="B9" s="29" t="s">
        <v>1120</v>
      </c>
      <c r="C9" s="29" t="s">
        <v>1121</v>
      </c>
      <c r="D9" s="98">
        <v>3</v>
      </c>
      <c r="E9" s="99">
        <v>45923</v>
      </c>
      <c r="F9" s="100" t="s">
        <v>1103</v>
      </c>
    </row>
    <row r="10" spans="1:6" s="29" customFormat="1">
      <c r="A10" s="29" t="s">
        <v>1122</v>
      </c>
      <c r="B10" s="29" t="s">
        <v>1120</v>
      </c>
      <c r="C10" s="29" t="s">
        <v>1123</v>
      </c>
      <c r="D10" s="98">
        <v>1</v>
      </c>
      <c r="E10" s="99">
        <v>43773</v>
      </c>
      <c r="F10" s="36" t="s">
        <v>1124</v>
      </c>
    </row>
    <row r="11" spans="1:6" s="29" customFormat="1">
      <c r="A11" s="29" t="s">
        <v>1125</v>
      </c>
      <c r="B11" s="29" t="s">
        <v>1120</v>
      </c>
      <c r="C11" s="29" t="s">
        <v>1106</v>
      </c>
      <c r="D11" s="98">
        <v>3</v>
      </c>
      <c r="E11" s="99">
        <v>45923</v>
      </c>
      <c r="F11" s="36"/>
    </row>
    <row r="12" spans="1:6" s="29" customFormat="1">
      <c r="A12" s="29" t="s">
        <v>1126</v>
      </c>
      <c r="B12" s="29" t="s">
        <v>1120</v>
      </c>
      <c r="C12" s="29" t="s">
        <v>1110</v>
      </c>
      <c r="D12" s="98">
        <v>3</v>
      </c>
      <c r="E12" s="99">
        <v>45923</v>
      </c>
      <c r="F12" s="36"/>
    </row>
    <row r="13" spans="1:6" s="29" customFormat="1">
      <c r="A13" s="29" t="s">
        <v>1127</v>
      </c>
      <c r="B13" s="29" t="s">
        <v>1120</v>
      </c>
      <c r="C13" s="29" t="s">
        <v>1128</v>
      </c>
      <c r="D13" s="98">
        <v>1</v>
      </c>
      <c r="E13" s="99">
        <v>43773</v>
      </c>
      <c r="F13" s="36"/>
    </row>
    <row r="14" spans="1:6" s="29" customFormat="1">
      <c r="A14" s="29" t="s">
        <v>1129</v>
      </c>
      <c r="B14" s="29" t="s">
        <v>1120</v>
      </c>
      <c r="C14" s="29" t="s">
        <v>1130</v>
      </c>
      <c r="D14" s="98">
        <v>1</v>
      </c>
      <c r="E14" s="99">
        <v>43773</v>
      </c>
      <c r="F14" s="100" t="s">
        <v>1131</v>
      </c>
    </row>
    <row r="15" spans="1:6" s="102" customFormat="1">
      <c r="A15" s="29" t="s">
        <v>1132</v>
      </c>
      <c r="B15" s="29" t="s">
        <v>1120</v>
      </c>
      <c r="C15" s="29" t="s">
        <v>1133</v>
      </c>
      <c r="D15" s="98">
        <v>2</v>
      </c>
      <c r="E15" s="99">
        <v>45252</v>
      </c>
      <c r="F15" s="101"/>
    </row>
    <row r="16" spans="1:6" s="29" customFormat="1">
      <c r="A16" s="29" t="s">
        <v>1134</v>
      </c>
      <c r="B16" s="29" t="s">
        <v>1135</v>
      </c>
      <c r="C16" s="29" t="s">
        <v>1136</v>
      </c>
      <c r="D16" s="98">
        <v>6</v>
      </c>
      <c r="E16" s="99">
        <v>45804</v>
      </c>
      <c r="F16" s="36" t="s">
        <v>876</v>
      </c>
    </row>
    <row r="17" spans="1:6" s="29" customFormat="1">
      <c r="A17" s="29" t="s">
        <v>1137</v>
      </c>
      <c r="B17" s="29" t="s">
        <v>1135</v>
      </c>
      <c r="C17" s="29" t="s">
        <v>1138</v>
      </c>
      <c r="D17" s="98">
        <v>1</v>
      </c>
      <c r="E17" s="99">
        <v>42536</v>
      </c>
      <c r="F17" s="36"/>
    </row>
    <row r="18" spans="1:6" s="29" customFormat="1">
      <c r="A18" s="29" t="s">
        <v>1139</v>
      </c>
      <c r="B18" s="29" t="s">
        <v>1135</v>
      </c>
      <c r="C18" s="29" t="s">
        <v>1140</v>
      </c>
      <c r="D18" s="98">
        <v>1</v>
      </c>
      <c r="E18" s="99">
        <v>43864</v>
      </c>
      <c r="F18" s="36"/>
    </row>
    <row r="19" spans="1:6">
      <c r="A19" t="s">
        <v>1141</v>
      </c>
      <c r="B19" t="s">
        <v>1142</v>
      </c>
      <c r="C19" t="s">
        <v>1143</v>
      </c>
      <c r="D19" s="98">
        <v>2</v>
      </c>
      <c r="E19" s="99">
        <v>43009</v>
      </c>
      <c r="F19" s="100" t="s">
        <v>1144</v>
      </c>
    </row>
    <row r="20" spans="1:6">
      <c r="A20" t="s">
        <v>1145</v>
      </c>
      <c r="B20" t="s">
        <v>1146</v>
      </c>
      <c r="C20" t="s">
        <v>1147</v>
      </c>
      <c r="D20" s="98">
        <v>2</v>
      </c>
      <c r="E20" s="99">
        <v>43031</v>
      </c>
      <c r="F20" s="100" t="s">
        <v>1148</v>
      </c>
    </row>
    <row r="21" spans="1:6">
      <c r="A21" s="29" t="s">
        <v>1149</v>
      </c>
      <c r="B21" s="29" t="s">
        <v>1150</v>
      </c>
      <c r="C21" s="29" t="s">
        <v>1147</v>
      </c>
      <c r="D21" s="98">
        <v>1</v>
      </c>
      <c r="E21" s="99">
        <v>44945</v>
      </c>
      <c r="F21" s="100"/>
    </row>
    <row r="22" spans="1:6">
      <c r="A22" s="29" t="s">
        <v>1151</v>
      </c>
      <c r="B22" s="29" t="s">
        <v>1150</v>
      </c>
      <c r="C22" s="29" t="s">
        <v>1143</v>
      </c>
      <c r="D22" s="98">
        <v>1</v>
      </c>
      <c r="E22" s="99">
        <v>44945</v>
      </c>
      <c r="F22" s="100"/>
    </row>
    <row r="23" spans="1:6">
      <c r="A23" s="29" t="s">
        <v>1152</v>
      </c>
      <c r="B23" s="29" t="s">
        <v>1153</v>
      </c>
      <c r="C23" s="29" t="s">
        <v>1154</v>
      </c>
      <c r="D23" s="98">
        <v>1</v>
      </c>
      <c r="E23" s="99">
        <v>44670</v>
      </c>
      <c r="F23" s="100"/>
    </row>
    <row r="24" spans="1:6">
      <c r="A24" s="29" t="s">
        <v>1155</v>
      </c>
      <c r="B24" s="29" t="s">
        <v>1156</v>
      </c>
      <c r="C24" s="29" t="s">
        <v>1143</v>
      </c>
      <c r="D24" s="98">
        <v>5</v>
      </c>
      <c r="E24" s="99">
        <v>45923</v>
      </c>
      <c r="F24" s="100"/>
    </row>
    <row r="25" spans="1:6">
      <c r="A25" s="29" t="s">
        <v>1157</v>
      </c>
      <c r="B25" s="29" t="s">
        <v>1156</v>
      </c>
      <c r="C25" s="29" t="s">
        <v>1147</v>
      </c>
      <c r="D25" s="98">
        <v>4</v>
      </c>
      <c r="E25" s="99">
        <v>45923</v>
      </c>
      <c r="F25" s="100"/>
    </row>
    <row r="26" spans="1:6">
      <c r="A26" s="29" t="s">
        <v>1158</v>
      </c>
      <c r="B26" s="29" t="s">
        <v>1156</v>
      </c>
      <c r="C26" s="29" t="s">
        <v>1159</v>
      </c>
      <c r="D26" s="98">
        <v>3</v>
      </c>
      <c r="E26" s="99">
        <v>45923</v>
      </c>
      <c r="F26" s="100"/>
    </row>
    <row r="27" spans="1:6">
      <c r="A27" s="38" t="s">
        <v>1160</v>
      </c>
      <c r="B27" s="38" t="s">
        <v>1161</v>
      </c>
      <c r="C27" s="38" t="s">
        <v>1162</v>
      </c>
      <c r="D27" s="103">
        <v>3</v>
      </c>
      <c r="E27" s="99">
        <v>46071</v>
      </c>
      <c r="F27" s="100" t="s">
        <v>45</v>
      </c>
    </row>
    <row r="28" spans="1:6">
      <c r="A28" t="s">
        <v>1163</v>
      </c>
      <c r="B28" t="s">
        <v>1164</v>
      </c>
      <c r="C28" t="s">
        <v>1165</v>
      </c>
      <c r="D28" s="98">
        <v>3</v>
      </c>
      <c r="E28" s="99">
        <v>43866</v>
      </c>
      <c r="F28" s="100" t="s">
        <v>45</v>
      </c>
    </row>
    <row r="29" spans="1:6" s="39" customFormat="1">
      <c r="A29" s="29" t="s">
        <v>1166</v>
      </c>
      <c r="B29" s="29" t="s">
        <v>1164</v>
      </c>
      <c r="C29" s="29" t="s">
        <v>1167</v>
      </c>
      <c r="D29" s="98">
        <v>1</v>
      </c>
      <c r="E29" s="99">
        <v>43866</v>
      </c>
      <c r="F29" s="53" t="s">
        <v>45</v>
      </c>
    </row>
    <row r="30" spans="1:6">
      <c r="A30" s="29" t="s">
        <v>1168</v>
      </c>
      <c r="B30" s="29" t="s">
        <v>1169</v>
      </c>
      <c r="C30" s="29" t="s">
        <v>1170</v>
      </c>
      <c r="D30" s="98">
        <v>5</v>
      </c>
      <c r="E30" s="99">
        <v>45043</v>
      </c>
      <c r="F30" s="100"/>
    </row>
    <row r="31" spans="1:6">
      <c r="A31" t="s">
        <v>1171</v>
      </c>
      <c r="B31" t="s">
        <v>1172</v>
      </c>
      <c r="C31" t="s">
        <v>1170</v>
      </c>
      <c r="D31" s="98">
        <v>2</v>
      </c>
      <c r="E31" s="99">
        <v>43479</v>
      </c>
      <c r="F31" s="100"/>
    </row>
    <row r="32" spans="1:6" s="39" customFormat="1">
      <c r="A32" s="29" t="s">
        <v>1173</v>
      </c>
      <c r="B32" s="29" t="s">
        <v>1169</v>
      </c>
      <c r="C32" s="29" t="s">
        <v>1167</v>
      </c>
      <c r="D32" s="98">
        <v>1</v>
      </c>
      <c r="E32" s="99">
        <v>43872</v>
      </c>
      <c r="F32" s="53"/>
    </row>
    <row r="33" spans="1:6" s="39" customFormat="1">
      <c r="A33" s="29" t="s">
        <v>1174</v>
      </c>
      <c r="B33" s="29" t="s">
        <v>1169</v>
      </c>
      <c r="C33" s="29" t="s">
        <v>1175</v>
      </c>
      <c r="D33" s="98">
        <v>2</v>
      </c>
      <c r="E33" s="99">
        <v>45923</v>
      </c>
      <c r="F33" s="53"/>
    </row>
    <row r="34" spans="1:6">
      <c r="A34" t="s">
        <v>1176</v>
      </c>
      <c r="B34" t="s">
        <v>1177</v>
      </c>
      <c r="C34" t="s">
        <v>1178</v>
      </c>
      <c r="D34" s="98">
        <v>2</v>
      </c>
      <c r="E34" s="99">
        <v>43487</v>
      </c>
      <c r="F34" s="100" t="s">
        <v>1179</v>
      </c>
    </row>
    <row r="35" spans="1:6">
      <c r="A35" s="29" t="s">
        <v>1180</v>
      </c>
      <c r="B35" s="29" t="s">
        <v>1177</v>
      </c>
      <c r="C35" s="29" t="s">
        <v>1181</v>
      </c>
      <c r="D35" s="98">
        <v>3</v>
      </c>
      <c r="E35" s="99">
        <v>43789</v>
      </c>
      <c r="F35" s="100" t="s">
        <v>1182</v>
      </c>
    </row>
    <row r="36" spans="1:6">
      <c r="A36" t="s">
        <v>1183</v>
      </c>
      <c r="B36" t="s">
        <v>1184</v>
      </c>
      <c r="C36" t="s">
        <v>1185</v>
      </c>
      <c r="D36" s="98">
        <v>1</v>
      </c>
      <c r="E36" s="99">
        <v>44463</v>
      </c>
      <c r="F36" s="100" t="s">
        <v>1182</v>
      </c>
    </row>
    <row r="37" spans="1:6">
      <c r="A37" s="29" t="s">
        <v>1186</v>
      </c>
      <c r="B37" s="29" t="s">
        <v>1187</v>
      </c>
      <c r="C37" s="29" t="s">
        <v>1188</v>
      </c>
      <c r="D37" s="98">
        <v>1</v>
      </c>
      <c r="E37" s="99">
        <v>44221</v>
      </c>
      <c r="F37" s="100"/>
    </row>
    <row r="38" spans="1:6">
      <c r="A38" s="29"/>
      <c r="B38" s="29"/>
      <c r="C38" s="29"/>
      <c r="D38" s="98"/>
      <c r="E38" s="99"/>
      <c r="F38" s="100"/>
    </row>
    <row r="39" spans="1:6" s="29" customFormat="1" ht="42" customHeight="1">
      <c r="A39" s="29" t="s">
        <v>1189</v>
      </c>
      <c r="B39" s="29" t="s">
        <v>1190</v>
      </c>
      <c r="C39" s="29" t="s">
        <v>1191</v>
      </c>
      <c r="D39" s="98">
        <v>4</v>
      </c>
      <c r="E39" s="99">
        <v>45847</v>
      </c>
      <c r="F39" s="36" t="s">
        <v>1192</v>
      </c>
    </row>
    <row r="40" spans="1:6" s="39" customFormat="1">
      <c r="A40" s="29" t="s">
        <v>1193</v>
      </c>
      <c r="B40" s="29" t="s">
        <v>1194</v>
      </c>
      <c r="C40" s="29" t="s">
        <v>1191</v>
      </c>
      <c r="D40" s="98">
        <v>3</v>
      </c>
      <c r="E40" s="99">
        <v>43474</v>
      </c>
      <c r="F40" s="36" t="s">
        <v>1195</v>
      </c>
    </row>
    <row r="41" spans="1:6" s="39" customFormat="1">
      <c r="A41" s="29" t="s">
        <v>1196</v>
      </c>
      <c r="B41" s="29" t="s">
        <v>1197</v>
      </c>
      <c r="C41" s="29" t="s">
        <v>1198</v>
      </c>
      <c r="D41" s="98">
        <v>2</v>
      </c>
      <c r="E41" s="99">
        <v>44727</v>
      </c>
      <c r="F41" s="36" t="s">
        <v>1199</v>
      </c>
    </row>
    <row r="42" spans="1:6" s="39" customFormat="1" ht="17.25" customHeight="1">
      <c r="A42" s="29" t="s">
        <v>1200</v>
      </c>
      <c r="B42" s="29" t="s">
        <v>1201</v>
      </c>
      <c r="C42" s="29" t="s">
        <v>1121</v>
      </c>
      <c r="D42" s="98">
        <v>1</v>
      </c>
      <c r="E42" s="99">
        <v>43172</v>
      </c>
      <c r="F42" s="36"/>
    </row>
    <row r="43" spans="1:6" s="39" customFormat="1">
      <c r="A43" s="29" t="s">
        <v>1202</v>
      </c>
      <c r="B43" s="29" t="s">
        <v>1203</v>
      </c>
      <c r="C43" s="29" t="s">
        <v>1204</v>
      </c>
      <c r="D43" s="98">
        <v>1</v>
      </c>
      <c r="E43" s="99">
        <v>43237</v>
      </c>
      <c r="F43" s="36" t="s">
        <v>1192</v>
      </c>
    </row>
    <row r="44" spans="1:6" s="39" customFormat="1">
      <c r="A44" s="29" t="s">
        <v>1205</v>
      </c>
      <c r="B44" s="29" t="s">
        <v>1206</v>
      </c>
      <c r="C44" s="29" t="s">
        <v>1204</v>
      </c>
      <c r="D44" s="98">
        <v>1</v>
      </c>
      <c r="E44" s="99">
        <v>43237</v>
      </c>
      <c r="F44" s="36" t="s">
        <v>1192</v>
      </c>
    </row>
    <row r="45" spans="1:6" s="39" customFormat="1">
      <c r="A45" s="29" t="s">
        <v>1207</v>
      </c>
      <c r="B45" s="29" t="s">
        <v>1208</v>
      </c>
      <c r="C45" s="29" t="s">
        <v>1209</v>
      </c>
      <c r="D45" s="98">
        <v>1</v>
      </c>
      <c r="E45" s="99">
        <v>44670</v>
      </c>
      <c r="F45" s="36"/>
    </row>
    <row r="46" spans="1:6" s="39" customFormat="1">
      <c r="A46" s="29" t="s">
        <v>1210</v>
      </c>
      <c r="B46" s="29" t="s">
        <v>1203</v>
      </c>
      <c r="C46" s="29" t="s">
        <v>1211</v>
      </c>
      <c r="D46" s="98">
        <v>1</v>
      </c>
      <c r="E46" s="99">
        <v>43237</v>
      </c>
      <c r="F46" s="36" t="s">
        <v>1192</v>
      </c>
    </row>
    <row r="47" spans="1:6" s="39" customFormat="1">
      <c r="A47" s="29" t="s">
        <v>1212</v>
      </c>
      <c r="B47" s="29" t="s">
        <v>1213</v>
      </c>
      <c r="C47" s="29" t="s">
        <v>1162</v>
      </c>
      <c r="D47" s="98">
        <v>1</v>
      </c>
      <c r="E47" s="99">
        <v>43222</v>
      </c>
      <c r="F47" s="36" t="s">
        <v>45</v>
      </c>
    </row>
    <row r="48" spans="1:6" s="39" customFormat="1">
      <c r="A48" s="29" t="s">
        <v>1214</v>
      </c>
      <c r="B48" s="29" t="s">
        <v>1215</v>
      </c>
      <c r="C48" s="29" t="s">
        <v>1165</v>
      </c>
      <c r="D48" s="98">
        <v>3</v>
      </c>
      <c r="E48" s="104">
        <v>44819</v>
      </c>
      <c r="F48" s="36" t="s">
        <v>45</v>
      </c>
    </row>
    <row r="49" spans="1:82" s="52" customFormat="1">
      <c r="A49" s="29" t="s">
        <v>1216</v>
      </c>
      <c r="B49" s="29" t="s">
        <v>1217</v>
      </c>
      <c r="C49" s="29"/>
      <c r="D49" s="98">
        <v>1</v>
      </c>
      <c r="E49" s="99">
        <v>43222</v>
      </c>
      <c r="F49" s="36" t="s">
        <v>45</v>
      </c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</row>
    <row r="50" spans="1:82" s="52" customFormat="1">
      <c r="A50" s="29" t="s">
        <v>1218</v>
      </c>
      <c r="B50" s="29" t="s">
        <v>1219</v>
      </c>
      <c r="C50" s="29"/>
      <c r="D50" s="98">
        <v>1</v>
      </c>
      <c r="E50" s="99">
        <v>44286</v>
      </c>
      <c r="F50" s="36" t="s">
        <v>45</v>
      </c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</row>
    <row r="51" spans="1:82" s="35" customFormat="1" ht="30" customHeight="1">
      <c r="A51" s="29" t="s">
        <v>1220</v>
      </c>
      <c r="B51" s="29" t="s">
        <v>1221</v>
      </c>
      <c r="C51" s="29" t="s">
        <v>1191</v>
      </c>
      <c r="D51" s="98">
        <v>3</v>
      </c>
      <c r="E51" s="99">
        <v>45127</v>
      </c>
      <c r="F51" s="36" t="s">
        <v>1222</v>
      </c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</row>
    <row r="52" spans="1:82" s="35" customFormat="1">
      <c r="A52" s="29" t="s">
        <v>1223</v>
      </c>
      <c r="B52" s="29" t="s">
        <v>1224</v>
      </c>
      <c r="C52" s="29" t="s">
        <v>1143</v>
      </c>
      <c r="D52" s="98">
        <v>2</v>
      </c>
      <c r="E52" s="99">
        <v>43481</v>
      </c>
      <c r="F52" s="36" t="s">
        <v>1225</v>
      </c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</row>
    <row r="53" spans="1:82" s="29" customFormat="1">
      <c r="A53" s="29" t="s">
        <v>1226</v>
      </c>
      <c r="B53" s="29" t="s">
        <v>1224</v>
      </c>
      <c r="C53" s="29" t="s">
        <v>1227</v>
      </c>
      <c r="D53" s="98">
        <v>2</v>
      </c>
      <c r="E53" s="99">
        <v>43481</v>
      </c>
      <c r="F53" s="36" t="s">
        <v>1228</v>
      </c>
    </row>
    <row r="54" spans="1:82" s="35" customFormat="1">
      <c r="A54" s="29" t="s">
        <v>1229</v>
      </c>
      <c r="B54" s="29" t="s">
        <v>1224</v>
      </c>
      <c r="C54" s="29" t="s">
        <v>1230</v>
      </c>
      <c r="D54" s="98">
        <v>2</v>
      </c>
      <c r="E54" s="99">
        <v>45230</v>
      </c>
      <c r="F54" s="36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</row>
    <row r="55" spans="1:82" s="29" customFormat="1">
      <c r="A55" s="29" t="s">
        <v>1231</v>
      </c>
      <c r="B55" s="29" t="s">
        <v>1232</v>
      </c>
      <c r="D55" s="98">
        <v>2</v>
      </c>
      <c r="E55" s="99">
        <v>43482</v>
      </c>
      <c r="F55" s="36" t="s">
        <v>45</v>
      </c>
    </row>
    <row r="56" spans="1:82" s="29" customFormat="1">
      <c r="A56" s="29" t="s">
        <v>1233</v>
      </c>
      <c r="B56" s="29" t="s">
        <v>1234</v>
      </c>
      <c r="D56" s="98">
        <v>3</v>
      </c>
      <c r="E56" s="99">
        <v>44217</v>
      </c>
      <c r="F56" s="36" t="s">
        <v>45</v>
      </c>
    </row>
    <row r="57" spans="1:82" s="29" customFormat="1">
      <c r="A57" s="29" t="s">
        <v>1235</v>
      </c>
      <c r="B57" s="29" t="s">
        <v>1236</v>
      </c>
      <c r="D57" s="98">
        <v>3</v>
      </c>
      <c r="E57" s="99">
        <v>44441</v>
      </c>
      <c r="F57" s="36" t="s">
        <v>45</v>
      </c>
    </row>
    <row r="58" spans="1:82" s="39" customFormat="1" ht="45.75" customHeight="1">
      <c r="A58" s="38" t="s">
        <v>1237</v>
      </c>
      <c r="B58" s="38" t="s">
        <v>1238</v>
      </c>
      <c r="C58" s="38" t="s">
        <v>1239</v>
      </c>
      <c r="D58" s="103">
        <v>2</v>
      </c>
      <c r="E58" s="99">
        <v>46111</v>
      </c>
      <c r="F58" s="36" t="s">
        <v>1240</v>
      </c>
    </row>
    <row r="59" spans="1:82" s="39" customFormat="1">
      <c r="A59" s="38" t="s">
        <v>1241</v>
      </c>
      <c r="B59" s="38" t="s">
        <v>1242</v>
      </c>
      <c r="C59" s="38" t="s">
        <v>1239</v>
      </c>
      <c r="D59" s="103">
        <v>1</v>
      </c>
      <c r="E59" s="99">
        <v>46111</v>
      </c>
      <c r="F59" s="36" t="s">
        <v>1240</v>
      </c>
    </row>
    <row r="60" spans="1:82" s="39" customFormat="1">
      <c r="A60" s="38" t="s">
        <v>1243</v>
      </c>
      <c r="B60" s="38" t="s">
        <v>1244</v>
      </c>
      <c r="C60" s="38" t="s">
        <v>245</v>
      </c>
      <c r="D60" s="103">
        <v>1</v>
      </c>
      <c r="E60" s="99">
        <v>46041</v>
      </c>
      <c r="F60" s="36" t="s">
        <v>1245</v>
      </c>
    </row>
    <row r="61" spans="1:82" s="39" customFormat="1">
      <c r="A61" s="38" t="s">
        <v>1246</v>
      </c>
      <c r="B61" s="38" t="s">
        <v>1247</v>
      </c>
      <c r="C61" s="38" t="s">
        <v>245</v>
      </c>
      <c r="D61" s="103">
        <v>1</v>
      </c>
      <c r="E61" s="99">
        <v>46065</v>
      </c>
      <c r="F61" s="36"/>
    </row>
    <row r="62" spans="1:82" s="39" customFormat="1">
      <c r="A62" s="29" t="s">
        <v>1248</v>
      </c>
      <c r="B62" s="29" t="s">
        <v>1249</v>
      </c>
      <c r="C62" s="29" t="s">
        <v>1204</v>
      </c>
      <c r="D62" s="98">
        <v>1</v>
      </c>
      <c r="E62" s="99">
        <v>43755</v>
      </c>
      <c r="F62" s="36" t="s">
        <v>1250</v>
      </c>
    </row>
    <row r="63" spans="1:82" s="39" customFormat="1">
      <c r="A63" s="29" t="s">
        <v>1251</v>
      </c>
      <c r="B63" s="29" t="s">
        <v>1249</v>
      </c>
      <c r="C63" s="29" t="s">
        <v>1147</v>
      </c>
      <c r="D63" s="98">
        <v>1</v>
      </c>
      <c r="E63" s="99">
        <v>43755</v>
      </c>
      <c r="F63" s="36"/>
    </row>
    <row r="64" spans="1:82" s="39" customFormat="1">
      <c r="A64" s="29" t="s">
        <v>1252</v>
      </c>
      <c r="B64" s="29" t="s">
        <v>1249</v>
      </c>
      <c r="C64" s="29" t="s">
        <v>1159</v>
      </c>
      <c r="D64" s="98">
        <v>3</v>
      </c>
      <c r="E64" s="99">
        <v>44410</v>
      </c>
      <c r="F64" s="36"/>
    </row>
    <row r="65" spans="1:6" s="39" customFormat="1">
      <c r="A65" s="29" t="s">
        <v>1253</v>
      </c>
      <c r="B65" s="29" t="s">
        <v>1249</v>
      </c>
      <c r="C65" s="29" t="s">
        <v>1254</v>
      </c>
      <c r="D65" s="98">
        <v>4</v>
      </c>
      <c r="E65" s="99">
        <v>44461</v>
      </c>
      <c r="F65" s="36"/>
    </row>
    <row r="66" spans="1:6" s="39" customFormat="1">
      <c r="A66" s="29" t="s">
        <v>1255</v>
      </c>
      <c r="B66" s="29" t="s">
        <v>1256</v>
      </c>
      <c r="C66" s="29" t="s">
        <v>1209</v>
      </c>
      <c r="D66" s="98">
        <v>2</v>
      </c>
      <c r="E66" s="99">
        <v>44670</v>
      </c>
      <c r="F66" s="36"/>
    </row>
    <row r="67" spans="1:6" s="39" customFormat="1">
      <c r="A67" s="38" t="s">
        <v>1257</v>
      </c>
      <c r="B67" s="38" t="s">
        <v>1258</v>
      </c>
      <c r="C67" s="38" t="s">
        <v>245</v>
      </c>
      <c r="D67" s="103">
        <v>1</v>
      </c>
      <c r="E67" s="99">
        <v>46036</v>
      </c>
      <c r="F67" s="36" t="s">
        <v>1259</v>
      </c>
    </row>
    <row r="68" spans="1:6" s="39" customFormat="1">
      <c r="A68" s="29" t="s">
        <v>1260</v>
      </c>
      <c r="B68" s="29" t="s">
        <v>1261</v>
      </c>
      <c r="C68" s="29"/>
      <c r="D68" s="98">
        <v>1</v>
      </c>
      <c r="E68" s="99">
        <v>43755</v>
      </c>
      <c r="F68" s="36" t="s">
        <v>1262</v>
      </c>
    </row>
    <row r="69" spans="1:6" s="39" customFormat="1">
      <c r="A69" s="29" t="s">
        <v>1263</v>
      </c>
      <c r="B69" s="29" t="s">
        <v>1264</v>
      </c>
      <c r="C69" s="29"/>
      <c r="D69" s="98">
        <v>1</v>
      </c>
      <c r="E69" s="99">
        <v>44362</v>
      </c>
      <c r="F69" s="36" t="s">
        <v>1262</v>
      </c>
    </row>
    <row r="70" spans="1:6" s="39" customFormat="1" ht="40.200000000000003" customHeight="1">
      <c r="A70" s="29" t="s">
        <v>1265</v>
      </c>
      <c r="B70" s="29" t="s">
        <v>1266</v>
      </c>
      <c r="C70" s="29" t="s">
        <v>1267</v>
      </c>
      <c r="D70" s="98">
        <v>1</v>
      </c>
      <c r="E70" s="99">
        <v>43528</v>
      </c>
      <c r="F70" s="53"/>
    </row>
    <row r="71" spans="1:6" s="39" customFormat="1">
      <c r="A71" s="29" t="s">
        <v>1268</v>
      </c>
      <c r="B71" s="29" t="s">
        <v>1266</v>
      </c>
      <c r="C71" s="29" t="s">
        <v>1269</v>
      </c>
      <c r="D71" s="98">
        <v>1</v>
      </c>
      <c r="E71" s="99">
        <v>43528</v>
      </c>
      <c r="F71" s="53"/>
    </row>
    <row r="72" spans="1:6" s="39" customFormat="1" ht="40.200000000000003" customHeight="1">
      <c r="A72" s="38" t="s">
        <v>1270</v>
      </c>
      <c r="B72" s="38" t="s">
        <v>1271</v>
      </c>
      <c r="C72" s="38" t="s">
        <v>1272</v>
      </c>
      <c r="D72" s="103">
        <v>1</v>
      </c>
      <c r="E72" s="99">
        <v>46034</v>
      </c>
      <c r="F72" s="53"/>
    </row>
    <row r="73" spans="1:6" s="39" customFormat="1">
      <c r="A73" s="38" t="s">
        <v>1273</v>
      </c>
      <c r="B73" s="38" t="s">
        <v>1274</v>
      </c>
      <c r="C73" s="38" t="s">
        <v>1275</v>
      </c>
      <c r="D73" s="103">
        <v>2</v>
      </c>
      <c r="E73" s="99">
        <v>46073</v>
      </c>
      <c r="F73" s="53"/>
    </row>
    <row r="74" spans="1:6" s="39" customFormat="1">
      <c r="A74" s="38" t="s">
        <v>1276</v>
      </c>
      <c r="B74" s="38" t="s">
        <v>1277</v>
      </c>
      <c r="C74" s="38" t="s">
        <v>1278</v>
      </c>
      <c r="D74" s="103">
        <v>1</v>
      </c>
      <c r="E74" s="99">
        <v>46034</v>
      </c>
      <c r="F74" s="53"/>
    </row>
    <row r="75" spans="1:6" s="39" customFormat="1" ht="30.75" customHeight="1">
      <c r="A75" s="38" t="s">
        <v>1279</v>
      </c>
      <c r="B75" s="38" t="s">
        <v>1280</v>
      </c>
      <c r="C75" s="38" t="s">
        <v>1281</v>
      </c>
      <c r="D75" s="103">
        <v>2</v>
      </c>
      <c r="E75" s="99">
        <v>46073</v>
      </c>
      <c r="F75" s="53"/>
    </row>
    <row r="76" spans="1:6" s="39" customFormat="1">
      <c r="A76" s="29" t="s">
        <v>1282</v>
      </c>
      <c r="B76" s="29" t="s">
        <v>1283</v>
      </c>
      <c r="C76" s="29" t="s">
        <v>1284</v>
      </c>
      <c r="D76" s="98">
        <v>1</v>
      </c>
      <c r="E76" s="99">
        <v>45302</v>
      </c>
      <c r="F76" s="53"/>
    </row>
    <row r="77" spans="1:6" s="39" customFormat="1">
      <c r="A77" s="29" t="s">
        <v>1285</v>
      </c>
      <c r="B77" s="29" t="s">
        <v>1286</v>
      </c>
      <c r="C77" s="29" t="s">
        <v>1287</v>
      </c>
      <c r="D77" s="98">
        <v>1</v>
      </c>
      <c r="E77" s="99">
        <v>45302</v>
      </c>
      <c r="F77" s="53"/>
    </row>
    <row r="78" spans="1:6" s="39" customFormat="1">
      <c r="D78" s="98"/>
      <c r="E78" s="29"/>
      <c r="F78" s="53"/>
    </row>
    <row r="79" spans="1:6">
      <c r="A79" s="29"/>
      <c r="B79" s="29"/>
      <c r="C79" s="29"/>
      <c r="D79" s="29"/>
      <c r="F79" s="71"/>
    </row>
    <row r="80" spans="1:6">
      <c r="A80" s="29" t="s">
        <v>1288</v>
      </c>
      <c r="B80" s="29" t="s">
        <v>1289</v>
      </c>
      <c r="C80" s="29" t="s">
        <v>1290</v>
      </c>
      <c r="D80" s="105">
        <v>4</v>
      </c>
      <c r="E80" s="99">
        <v>44980</v>
      </c>
      <c r="F80" s="36" t="s">
        <v>45</v>
      </c>
    </row>
    <row r="81" spans="1:6">
      <c r="F81" s="71"/>
    </row>
    <row r="82" spans="1:6">
      <c r="A82" s="81"/>
      <c r="B82" s="405" t="s">
        <v>1088</v>
      </c>
      <c r="C82" s="405"/>
    </row>
    <row r="83" spans="1:6">
      <c r="A83" s="81" t="s">
        <v>1089</v>
      </c>
      <c r="B83" s="406" t="s">
        <v>1090</v>
      </c>
      <c r="C83" s="406"/>
    </row>
    <row r="84" spans="1:6">
      <c r="A84" s="83" t="s">
        <v>1089</v>
      </c>
      <c r="B84" s="407" t="s">
        <v>1091</v>
      </c>
      <c r="C84" s="407"/>
    </row>
    <row r="85" spans="1:6">
      <c r="A85" s="83" t="s">
        <v>1089</v>
      </c>
      <c r="B85" s="407" t="s">
        <v>1093</v>
      </c>
      <c r="C85" s="407"/>
    </row>
    <row r="86" spans="1:6">
      <c r="A86" s="85"/>
      <c r="B86" s="408"/>
      <c r="C86" s="408"/>
    </row>
  </sheetData>
  <sheetProtection algorithmName="SHA-512" hashValue="w4BfWSbIohLWyozP0V7g5yuT4kF1O+lXRvdrBrrf38ktQ4VE0oZk26lQ8kfuk/c2gIV0BCwWmQlYH6dHueQzGw==" saltValue="4P6VWfeoOWDldCRqUyQ+xQ==" spinCount="100000" sheet="1" autoFilter="0"/>
  <autoFilter ref="A2:F77" xr:uid="{51C4C16E-BDE0-4D0A-8D9C-F0753DADBE51}"/>
  <mergeCells count="5">
    <mergeCell ref="B82:C82"/>
    <mergeCell ref="B83:C83"/>
    <mergeCell ref="B84:C84"/>
    <mergeCell ref="B85:C85"/>
    <mergeCell ref="B86:C86"/>
  </mergeCells>
  <conditionalFormatting sqref="E1:E1048576">
    <cfRule type="cellIs" dxfId="1" priority="1" operator="greaterThanOrEqual">
      <formula>46023</formula>
    </cfRule>
  </conditionalFormatting>
  <pageMargins left="0.70866141732283472" right="0.70866141732283472" top="0.78740157480314965" bottom="0.78740157480314965" header="0.31496062992125984" footer="0.31496062992125984"/>
  <pageSetup paperSize="9" scale="59" fitToHeight="0" orientation="landscape" horizontalDpi="400" verticalDpi="400" r:id="rId1"/>
  <headerFooter>
    <oddHeader>&amp;L&amp;"DB Neo Office"&amp;11&amp;KEC0016           DB Intern / DB internal&amp;1#_x000D_&amp;"Calibri"&amp;11&amp;K000000&amp;F&amp;R&amp;A</oddHeader>
    <oddFooter>Seite &amp;P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D235B-5496-4B37-A258-2115007451A6}">
  <sheetPr filterMode="1">
    <tabColor theme="6" tint="-0.249977111117893"/>
    <pageSetUpPr fitToPage="1"/>
  </sheetPr>
  <dimension ref="A1:L2504"/>
  <sheetViews>
    <sheetView zoomScale="115" zoomScaleNormal="115" workbookViewId="0">
      <pane xSplit="4" ySplit="2" topLeftCell="E3" activePane="bottomRight" state="frozenSplit"/>
      <selection pane="topRight" activeCell="F1" sqref="F1"/>
      <selection pane="bottomLeft" activeCell="A4" sqref="A4"/>
      <selection pane="bottomRight" activeCell="P36" sqref="P36"/>
    </sheetView>
  </sheetViews>
  <sheetFormatPr baseColWidth="10" defaultColWidth="11.44140625" defaultRowHeight="14.4"/>
  <cols>
    <col min="1" max="1" width="12" style="30" customWidth="1"/>
    <col min="2" max="2" width="46.5546875" style="29" customWidth="1"/>
    <col min="3" max="3" width="40.44140625" style="29" bestFit="1" customWidth="1"/>
    <col min="4" max="4" width="18.5546875" style="29" customWidth="1"/>
    <col min="5" max="5" width="13" style="312" customWidth="1"/>
    <col min="6" max="6" width="14.5546875" style="313" customWidth="1"/>
    <col min="7" max="7" width="13.5546875" style="314" bestFit="1" customWidth="1"/>
    <col min="8" max="8" width="14.88671875" style="30" bestFit="1" customWidth="1"/>
    <col min="9" max="9" width="14.88671875" style="315" bestFit="1" customWidth="1"/>
    <col min="10" max="10" width="11.109375" style="29" customWidth="1"/>
    <col min="11" max="11" width="15.44140625" style="30" bestFit="1" customWidth="1"/>
    <col min="12" max="12" width="11.44140625" style="316" customWidth="1"/>
    <col min="13" max="16384" width="11.44140625" style="29"/>
  </cols>
  <sheetData>
    <row r="1" spans="1:12" ht="21" customHeight="1">
      <c r="A1" s="106" t="s">
        <v>1291</v>
      </c>
      <c r="B1" s="107"/>
      <c r="C1" s="107"/>
      <c r="D1" s="107"/>
      <c r="E1" s="108"/>
      <c r="F1" s="109"/>
      <c r="G1" s="409" t="s">
        <v>1</v>
      </c>
      <c r="H1" s="409"/>
      <c r="I1" s="409"/>
      <c r="J1" s="410" t="s">
        <v>1292</v>
      </c>
      <c r="K1" s="410"/>
      <c r="L1" s="410"/>
    </row>
    <row r="2" spans="1:12" s="122" customFormat="1" ht="35.25" customHeight="1">
      <c r="A2" s="112" t="s">
        <v>1293</v>
      </c>
      <c r="B2" s="113" t="s">
        <v>12</v>
      </c>
      <c r="C2" s="113" t="s">
        <v>13</v>
      </c>
      <c r="D2" s="114" t="s">
        <v>1294</v>
      </c>
      <c r="E2" s="115" t="s">
        <v>14</v>
      </c>
      <c r="F2" s="116" t="s">
        <v>15</v>
      </c>
      <c r="G2" s="117" t="s">
        <v>1295</v>
      </c>
      <c r="H2" s="118" t="s">
        <v>1296</v>
      </c>
      <c r="I2" s="119" t="s">
        <v>1297</v>
      </c>
      <c r="J2" s="120" t="s">
        <v>1295</v>
      </c>
      <c r="K2" s="118" t="s">
        <v>1296</v>
      </c>
      <c r="L2" s="121" t="s">
        <v>1297</v>
      </c>
    </row>
    <row r="3" spans="1:12" s="131" customFormat="1" ht="15" customHeight="1">
      <c r="A3" s="37">
        <v>1383359</v>
      </c>
      <c r="B3" s="123" t="s">
        <v>1299</v>
      </c>
      <c r="C3" s="123" t="s">
        <v>1300</v>
      </c>
      <c r="D3" s="123" t="s">
        <v>1301</v>
      </c>
      <c r="E3" s="124">
        <v>2</v>
      </c>
      <c r="F3" s="125">
        <v>45042</v>
      </c>
      <c r="G3" s="126"/>
      <c r="H3" s="36"/>
      <c r="I3" s="127"/>
      <c r="J3" s="128"/>
      <c r="K3" s="129"/>
      <c r="L3" s="130"/>
    </row>
    <row r="4" spans="1:12" s="131" customFormat="1" ht="15" customHeight="1">
      <c r="A4" s="37">
        <v>855939</v>
      </c>
      <c r="B4" s="123" t="s">
        <v>1302</v>
      </c>
      <c r="C4" s="123"/>
      <c r="D4" s="123" t="s">
        <v>1303</v>
      </c>
      <c r="E4" s="124"/>
      <c r="F4" s="125"/>
      <c r="G4" s="126"/>
      <c r="H4" s="36"/>
      <c r="I4" s="127"/>
      <c r="J4" s="128"/>
      <c r="K4" s="129"/>
      <c r="L4" s="130"/>
    </row>
    <row r="5" spans="1:12" s="137" customFormat="1" ht="15" customHeight="1">
      <c r="A5" s="37">
        <v>1564794</v>
      </c>
      <c r="B5" s="123" t="s">
        <v>1304</v>
      </c>
      <c r="C5" s="123" t="s">
        <v>1302</v>
      </c>
      <c r="D5" s="123" t="s">
        <v>1305</v>
      </c>
      <c r="E5" s="124">
        <v>1</v>
      </c>
      <c r="F5" s="125">
        <v>45782</v>
      </c>
      <c r="G5" s="132"/>
      <c r="H5" s="53"/>
      <c r="I5" s="133"/>
      <c r="J5" s="134"/>
      <c r="K5" s="135"/>
      <c r="L5" s="136"/>
    </row>
    <row r="6" spans="1:12" s="137" customFormat="1" ht="15" customHeight="1">
      <c r="A6" s="37">
        <v>1564774</v>
      </c>
      <c r="B6" s="123" t="s">
        <v>1306</v>
      </c>
      <c r="C6" s="123" t="s">
        <v>1307</v>
      </c>
      <c r="D6" s="123" t="s">
        <v>1308</v>
      </c>
      <c r="E6" s="124">
        <v>1</v>
      </c>
      <c r="F6" s="125">
        <v>45782</v>
      </c>
      <c r="G6" s="132"/>
      <c r="H6" s="53"/>
      <c r="I6" s="133"/>
      <c r="J6" s="134"/>
      <c r="K6" s="135"/>
      <c r="L6" s="136"/>
    </row>
    <row r="7" spans="1:12" s="137" customFormat="1" ht="15" customHeight="1">
      <c r="A7" s="37">
        <v>1564768</v>
      </c>
      <c r="B7" s="123" t="s">
        <v>1309</v>
      </c>
      <c r="C7" s="123" t="s">
        <v>1302</v>
      </c>
      <c r="D7" s="123" t="s">
        <v>1310</v>
      </c>
      <c r="E7" s="124">
        <v>1</v>
      </c>
      <c r="F7" s="125">
        <v>45782</v>
      </c>
      <c r="G7" s="132"/>
      <c r="H7" s="53"/>
      <c r="I7" s="133"/>
      <c r="J7" s="134"/>
      <c r="K7" s="135"/>
      <c r="L7" s="136"/>
    </row>
    <row r="8" spans="1:12" s="131" customFormat="1" ht="15" customHeight="1">
      <c r="A8" s="138">
        <v>1369375</v>
      </c>
      <c r="B8" s="139" t="s">
        <v>1311</v>
      </c>
      <c r="C8" s="139" t="s">
        <v>1312</v>
      </c>
      <c r="D8" s="139" t="s">
        <v>1313</v>
      </c>
      <c r="E8" s="140">
        <v>3</v>
      </c>
      <c r="F8" s="141">
        <v>44872</v>
      </c>
      <c r="G8" s="126">
        <v>114014</v>
      </c>
      <c r="H8" s="36"/>
      <c r="I8" s="127" t="s">
        <v>1314</v>
      </c>
      <c r="J8" s="128"/>
      <c r="K8" s="129"/>
      <c r="L8" s="130"/>
    </row>
    <row r="9" spans="1:12" s="131" customFormat="1" ht="15" customHeight="1">
      <c r="A9" s="138">
        <v>1369349</v>
      </c>
      <c r="B9" s="139" t="s">
        <v>1315</v>
      </c>
      <c r="C9" s="139" t="s">
        <v>1316</v>
      </c>
      <c r="D9" s="139" t="s">
        <v>1317</v>
      </c>
      <c r="E9" s="140">
        <v>3</v>
      </c>
      <c r="F9" s="141">
        <v>44872</v>
      </c>
      <c r="G9" s="126">
        <v>114015</v>
      </c>
      <c r="H9" s="36"/>
      <c r="I9" s="127" t="s">
        <v>1314</v>
      </c>
      <c r="J9" s="128"/>
      <c r="K9" s="129"/>
      <c r="L9" s="130"/>
    </row>
    <row r="10" spans="1:12" s="131" customFormat="1" ht="15" customHeight="1">
      <c r="A10" s="138">
        <v>1369393</v>
      </c>
      <c r="B10" s="139" t="s">
        <v>1318</v>
      </c>
      <c r="C10" s="139" t="s">
        <v>1319</v>
      </c>
      <c r="D10" s="139" t="s">
        <v>1320</v>
      </c>
      <c r="E10" s="140">
        <v>3</v>
      </c>
      <c r="F10" s="141">
        <v>44872</v>
      </c>
      <c r="G10" s="126">
        <v>114016</v>
      </c>
      <c r="H10" s="36"/>
      <c r="I10" s="127" t="s">
        <v>1314</v>
      </c>
      <c r="J10" s="128"/>
      <c r="K10" s="129"/>
      <c r="L10" s="130"/>
    </row>
    <row r="11" spans="1:12" s="131" customFormat="1" ht="15" customHeight="1">
      <c r="A11" s="138">
        <v>1369394</v>
      </c>
      <c r="B11" s="139" t="s">
        <v>1321</v>
      </c>
      <c r="C11" s="139" t="s">
        <v>1322</v>
      </c>
      <c r="D11" s="139" t="s">
        <v>1323</v>
      </c>
      <c r="E11" s="140">
        <v>3</v>
      </c>
      <c r="F11" s="141">
        <v>44872</v>
      </c>
      <c r="G11" s="126">
        <v>114017</v>
      </c>
      <c r="H11" s="36"/>
      <c r="I11" s="127" t="s">
        <v>1314</v>
      </c>
      <c r="J11" s="128"/>
      <c r="K11" s="129"/>
      <c r="L11" s="130"/>
    </row>
    <row r="12" spans="1:12" s="131" customFormat="1" ht="15" customHeight="1">
      <c r="A12" s="138">
        <v>1369936</v>
      </c>
      <c r="B12" s="139" t="s">
        <v>1324</v>
      </c>
      <c r="C12" s="139" t="s">
        <v>1312</v>
      </c>
      <c r="D12" s="139" t="s">
        <v>1325</v>
      </c>
      <c r="E12" s="140">
        <v>4</v>
      </c>
      <c r="F12" s="141">
        <v>44872</v>
      </c>
      <c r="G12" s="126">
        <v>114022</v>
      </c>
      <c r="H12" s="36"/>
      <c r="I12" s="127" t="s">
        <v>1314</v>
      </c>
      <c r="J12" s="128"/>
      <c r="K12" s="129"/>
      <c r="L12" s="130"/>
    </row>
    <row r="13" spans="1:12" s="131" customFormat="1" ht="15" customHeight="1">
      <c r="A13" s="138">
        <v>1369956</v>
      </c>
      <c r="B13" s="139" t="s">
        <v>1326</v>
      </c>
      <c r="C13" s="139" t="s">
        <v>1316</v>
      </c>
      <c r="D13" s="139" t="s">
        <v>1327</v>
      </c>
      <c r="E13" s="140">
        <v>4</v>
      </c>
      <c r="F13" s="141">
        <v>44872</v>
      </c>
      <c r="G13" s="126">
        <v>114023</v>
      </c>
      <c r="H13" s="36"/>
      <c r="I13" s="127" t="s">
        <v>1314</v>
      </c>
      <c r="J13" s="128"/>
      <c r="K13" s="129"/>
      <c r="L13" s="130"/>
    </row>
    <row r="14" spans="1:12" s="131" customFormat="1" ht="15" customHeight="1">
      <c r="A14" s="138">
        <v>1370038</v>
      </c>
      <c r="B14" s="139" t="s">
        <v>1328</v>
      </c>
      <c r="C14" s="139" t="s">
        <v>1319</v>
      </c>
      <c r="D14" s="139" t="s">
        <v>1329</v>
      </c>
      <c r="E14" s="140">
        <v>4</v>
      </c>
      <c r="F14" s="141">
        <v>44872</v>
      </c>
      <c r="G14" s="126">
        <v>114024</v>
      </c>
      <c r="H14" s="36"/>
      <c r="I14" s="127" t="s">
        <v>1314</v>
      </c>
      <c r="J14" s="128"/>
      <c r="K14" s="129"/>
      <c r="L14" s="130"/>
    </row>
    <row r="15" spans="1:12" s="131" customFormat="1" ht="15" customHeight="1">
      <c r="A15" s="138">
        <v>1370039</v>
      </c>
      <c r="B15" s="139" t="s">
        <v>1330</v>
      </c>
      <c r="C15" s="139" t="s">
        <v>1322</v>
      </c>
      <c r="D15" s="139" t="s">
        <v>1331</v>
      </c>
      <c r="E15" s="140">
        <v>4</v>
      </c>
      <c r="F15" s="141">
        <v>44872</v>
      </c>
      <c r="G15" s="126">
        <v>114025</v>
      </c>
      <c r="H15" s="36"/>
      <c r="I15" s="127" t="s">
        <v>1314</v>
      </c>
      <c r="J15" s="128"/>
      <c r="K15" s="129"/>
      <c r="L15" s="130"/>
    </row>
    <row r="16" spans="1:12" s="131" customFormat="1" ht="15" customHeight="1">
      <c r="A16" s="138">
        <v>1370027</v>
      </c>
      <c r="B16" s="139" t="s">
        <v>1332</v>
      </c>
      <c r="C16" s="139" t="s">
        <v>1333</v>
      </c>
      <c r="D16" s="139" t="s">
        <v>1334</v>
      </c>
      <c r="E16" s="140">
        <v>3</v>
      </c>
      <c r="F16" s="141">
        <v>45253</v>
      </c>
      <c r="G16" s="126">
        <v>113965</v>
      </c>
      <c r="H16" s="36" t="s">
        <v>1335</v>
      </c>
      <c r="I16" s="127" t="s">
        <v>1336</v>
      </c>
      <c r="J16" s="128"/>
      <c r="K16" s="129"/>
      <c r="L16" s="130"/>
    </row>
    <row r="17" spans="1:12" s="131" customFormat="1" ht="15" customHeight="1">
      <c r="A17" s="138">
        <v>1370052</v>
      </c>
      <c r="B17" s="139" t="s">
        <v>1337</v>
      </c>
      <c r="C17" s="139" t="s">
        <v>1338</v>
      </c>
      <c r="D17" s="139" t="s">
        <v>1339</v>
      </c>
      <c r="E17" s="140">
        <v>3</v>
      </c>
      <c r="F17" s="141">
        <v>45253</v>
      </c>
      <c r="G17" s="126">
        <v>113966</v>
      </c>
      <c r="H17" s="36" t="s">
        <v>1340</v>
      </c>
      <c r="I17" s="127" t="s">
        <v>1336</v>
      </c>
      <c r="J17" s="128"/>
      <c r="K17" s="129"/>
      <c r="L17" s="130"/>
    </row>
    <row r="18" spans="1:12" s="131" customFormat="1" ht="15" customHeight="1">
      <c r="A18" s="138">
        <v>1370017</v>
      </c>
      <c r="B18" s="139" t="s">
        <v>1341</v>
      </c>
      <c r="C18" s="139" t="s">
        <v>1342</v>
      </c>
      <c r="D18" s="139" t="s">
        <v>1343</v>
      </c>
      <c r="E18" s="140">
        <v>3</v>
      </c>
      <c r="F18" s="141">
        <v>45253</v>
      </c>
      <c r="G18" s="126">
        <v>114001</v>
      </c>
      <c r="H18" s="36" t="s">
        <v>1344</v>
      </c>
      <c r="I18" s="127" t="s">
        <v>1345</v>
      </c>
      <c r="J18" s="128"/>
      <c r="K18" s="129"/>
      <c r="L18" s="130"/>
    </row>
    <row r="19" spans="1:12" s="131" customFormat="1" ht="15" customHeight="1">
      <c r="A19" s="138">
        <v>1370028</v>
      </c>
      <c r="B19" s="139" t="s">
        <v>1346</v>
      </c>
      <c r="C19" s="139" t="s">
        <v>1347</v>
      </c>
      <c r="D19" s="139" t="s">
        <v>1348</v>
      </c>
      <c r="E19" s="140">
        <v>3</v>
      </c>
      <c r="F19" s="141">
        <v>45253</v>
      </c>
      <c r="G19" s="126">
        <v>114002</v>
      </c>
      <c r="H19" s="36" t="s">
        <v>1349</v>
      </c>
      <c r="I19" s="127" t="s">
        <v>1350</v>
      </c>
      <c r="J19" s="128"/>
      <c r="K19" s="129"/>
      <c r="L19" s="130"/>
    </row>
    <row r="20" spans="1:12" s="131" customFormat="1" ht="15" customHeight="1">
      <c r="A20" s="138" t="s">
        <v>174</v>
      </c>
      <c r="B20" s="139" t="s">
        <v>1351</v>
      </c>
      <c r="C20" s="139" t="s">
        <v>1352</v>
      </c>
      <c r="D20" s="139" t="s">
        <v>1353</v>
      </c>
      <c r="E20" s="140">
        <v>1</v>
      </c>
      <c r="F20" s="141">
        <v>43613</v>
      </c>
      <c r="G20" s="126"/>
      <c r="H20" s="36" t="s">
        <v>1354</v>
      </c>
      <c r="I20" s="127" t="s">
        <v>1355</v>
      </c>
      <c r="J20" s="128"/>
      <c r="K20" s="129"/>
      <c r="L20" s="130"/>
    </row>
    <row r="21" spans="1:12" s="131" customFormat="1" ht="15" customHeight="1">
      <c r="A21" s="138" t="s">
        <v>174</v>
      </c>
      <c r="B21" s="139" t="s">
        <v>1356</v>
      </c>
      <c r="C21" s="139" t="s">
        <v>1352</v>
      </c>
      <c r="D21" s="139" t="s">
        <v>1357</v>
      </c>
      <c r="E21" s="140">
        <v>1</v>
      </c>
      <c r="F21" s="141">
        <v>43699</v>
      </c>
      <c r="G21" s="126"/>
      <c r="H21" s="36" t="s">
        <v>1358</v>
      </c>
      <c r="I21" s="127" t="s">
        <v>1359</v>
      </c>
      <c r="J21" s="128"/>
      <c r="K21" s="129"/>
      <c r="L21" s="130"/>
    </row>
    <row r="22" spans="1:12" s="131" customFormat="1" ht="15" customHeight="1">
      <c r="A22" s="138" t="s">
        <v>174</v>
      </c>
      <c r="B22" s="139" t="s">
        <v>1360</v>
      </c>
      <c r="C22" s="139" t="s">
        <v>1352</v>
      </c>
      <c r="D22" s="139" t="s">
        <v>1361</v>
      </c>
      <c r="E22" s="140">
        <v>1</v>
      </c>
      <c r="F22" s="141">
        <v>43703</v>
      </c>
      <c r="G22" s="126"/>
      <c r="H22" s="36" t="s">
        <v>1362</v>
      </c>
      <c r="I22" s="127" t="s">
        <v>1363</v>
      </c>
      <c r="J22" s="128"/>
      <c r="K22" s="129"/>
      <c r="L22" s="130"/>
    </row>
    <row r="23" spans="1:12" s="131" customFormat="1" ht="15" customHeight="1">
      <c r="A23" s="138" t="s">
        <v>174</v>
      </c>
      <c r="B23" s="139" t="s">
        <v>1364</v>
      </c>
      <c r="C23" s="139" t="s">
        <v>1352</v>
      </c>
      <c r="D23" s="139" t="s">
        <v>1365</v>
      </c>
      <c r="E23" s="140">
        <v>1</v>
      </c>
      <c r="F23" s="141">
        <v>43703</v>
      </c>
      <c r="G23" s="126"/>
      <c r="H23" s="36" t="s">
        <v>1366</v>
      </c>
      <c r="I23" s="127" t="s">
        <v>1363</v>
      </c>
      <c r="J23" s="128"/>
      <c r="K23" s="129"/>
      <c r="L23" s="130"/>
    </row>
    <row r="24" spans="1:12" s="131" customFormat="1" ht="15" customHeight="1">
      <c r="A24" s="138" t="s">
        <v>174</v>
      </c>
      <c r="B24" s="139" t="s">
        <v>1367</v>
      </c>
      <c r="C24" s="139" t="s">
        <v>1368</v>
      </c>
      <c r="D24" s="139" t="s">
        <v>1369</v>
      </c>
      <c r="E24" s="140">
        <v>1</v>
      </c>
      <c r="F24" s="141">
        <v>43706</v>
      </c>
      <c r="G24" s="126"/>
      <c r="H24" s="36" t="s">
        <v>1370</v>
      </c>
      <c r="I24" s="127" t="s">
        <v>1371</v>
      </c>
      <c r="J24" s="128"/>
      <c r="K24" s="129"/>
      <c r="L24" s="130"/>
    </row>
    <row r="25" spans="1:12" s="131" customFormat="1" ht="15" customHeight="1">
      <c r="A25" s="138" t="s">
        <v>174</v>
      </c>
      <c r="B25" s="139" t="s">
        <v>1372</v>
      </c>
      <c r="C25" s="139" t="s">
        <v>1352</v>
      </c>
      <c r="D25" s="139" t="s">
        <v>1373</v>
      </c>
      <c r="E25" s="140">
        <v>1</v>
      </c>
      <c r="F25" s="141">
        <v>43957</v>
      </c>
      <c r="G25" s="126"/>
      <c r="H25" s="36"/>
      <c r="I25" s="127"/>
      <c r="J25" s="128"/>
      <c r="K25" s="129"/>
      <c r="L25" s="130"/>
    </row>
    <row r="26" spans="1:12" s="131" customFormat="1" ht="15" customHeight="1">
      <c r="A26" s="138">
        <v>1370093</v>
      </c>
      <c r="B26" s="139" t="s">
        <v>1374</v>
      </c>
      <c r="C26" s="139" t="s">
        <v>1375</v>
      </c>
      <c r="D26" s="139" t="s">
        <v>1376</v>
      </c>
      <c r="E26" s="140">
        <v>2</v>
      </c>
      <c r="F26" s="141">
        <v>44305</v>
      </c>
      <c r="G26" s="126">
        <v>114460</v>
      </c>
      <c r="H26" s="36" t="s">
        <v>1377</v>
      </c>
      <c r="I26" s="127" t="s">
        <v>1378</v>
      </c>
      <c r="J26" s="128"/>
      <c r="K26" s="129"/>
      <c r="L26" s="130"/>
    </row>
    <row r="27" spans="1:12" s="131" customFormat="1" ht="15" customHeight="1">
      <c r="A27" s="138">
        <v>1370066</v>
      </c>
      <c r="B27" s="139" t="s">
        <v>1379</v>
      </c>
      <c r="C27" s="139" t="s">
        <v>1375</v>
      </c>
      <c r="D27" s="139" t="s">
        <v>1376</v>
      </c>
      <c r="E27" s="140">
        <v>2</v>
      </c>
      <c r="F27" s="141">
        <v>44305</v>
      </c>
      <c r="G27" s="126">
        <v>114461</v>
      </c>
      <c r="H27" s="36" t="s">
        <v>1380</v>
      </c>
      <c r="I27" s="127" t="s">
        <v>1378</v>
      </c>
      <c r="J27" s="128"/>
      <c r="K27" s="129"/>
      <c r="L27" s="130"/>
    </row>
    <row r="28" spans="1:12" s="131" customFormat="1" ht="15" customHeight="1">
      <c r="A28" s="138">
        <v>1370104</v>
      </c>
      <c r="B28" s="139" t="s">
        <v>1381</v>
      </c>
      <c r="C28" s="139" t="s">
        <v>1382</v>
      </c>
      <c r="D28" s="139" t="s">
        <v>1383</v>
      </c>
      <c r="E28" s="140">
        <v>2</v>
      </c>
      <c r="F28" s="141">
        <v>44301</v>
      </c>
      <c r="G28" s="126">
        <v>114458</v>
      </c>
      <c r="H28" s="36" t="s">
        <v>1384</v>
      </c>
      <c r="I28" s="127" t="s">
        <v>1385</v>
      </c>
      <c r="J28" s="128"/>
      <c r="K28" s="129"/>
      <c r="L28" s="130"/>
    </row>
    <row r="29" spans="1:12" s="131" customFormat="1" ht="15" customHeight="1">
      <c r="A29" s="138">
        <v>1370067</v>
      </c>
      <c r="B29" s="139" t="s">
        <v>1386</v>
      </c>
      <c r="C29" s="139" t="s">
        <v>1382</v>
      </c>
      <c r="D29" s="139" t="s">
        <v>1383</v>
      </c>
      <c r="E29" s="140">
        <v>2</v>
      </c>
      <c r="F29" s="141">
        <v>44301</v>
      </c>
      <c r="G29" s="126">
        <v>114459</v>
      </c>
      <c r="H29" s="36" t="s">
        <v>1387</v>
      </c>
      <c r="I29" s="127" t="s">
        <v>1385</v>
      </c>
      <c r="J29" s="128"/>
      <c r="K29" s="129"/>
      <c r="L29" s="130"/>
    </row>
    <row r="30" spans="1:12" s="131" customFormat="1" ht="15" customHeight="1">
      <c r="A30" s="138">
        <v>1370089</v>
      </c>
      <c r="B30" s="139" t="s">
        <v>1388</v>
      </c>
      <c r="C30" s="139" t="s">
        <v>1342</v>
      </c>
      <c r="D30" s="139" t="s">
        <v>1389</v>
      </c>
      <c r="E30" s="140">
        <v>2</v>
      </c>
      <c r="F30" s="141">
        <v>44305</v>
      </c>
      <c r="G30" s="126">
        <v>113997</v>
      </c>
      <c r="H30" s="36" t="s">
        <v>1390</v>
      </c>
      <c r="I30" s="127" t="s">
        <v>1391</v>
      </c>
      <c r="J30" s="128"/>
      <c r="K30" s="129"/>
      <c r="L30" s="130"/>
    </row>
    <row r="31" spans="1:12" s="131" customFormat="1" ht="15" customHeight="1">
      <c r="A31" s="138">
        <v>1370077</v>
      </c>
      <c r="B31" s="139" t="s">
        <v>1392</v>
      </c>
      <c r="C31" s="139" t="s">
        <v>1342</v>
      </c>
      <c r="D31" s="139" t="s">
        <v>1389</v>
      </c>
      <c r="E31" s="140">
        <v>2</v>
      </c>
      <c r="F31" s="141">
        <v>44305</v>
      </c>
      <c r="G31" s="126">
        <v>113998</v>
      </c>
      <c r="H31" s="36" t="s">
        <v>1393</v>
      </c>
      <c r="I31" s="127" t="s">
        <v>1391</v>
      </c>
      <c r="J31" s="128"/>
      <c r="K31" s="129"/>
      <c r="L31" s="130"/>
    </row>
    <row r="32" spans="1:12" s="131" customFormat="1" ht="15" customHeight="1">
      <c r="A32" s="138">
        <v>1370068</v>
      </c>
      <c r="B32" s="139" t="s">
        <v>1394</v>
      </c>
      <c r="C32" s="139" t="s">
        <v>1347</v>
      </c>
      <c r="D32" s="139" t="s">
        <v>1395</v>
      </c>
      <c r="E32" s="140">
        <v>2</v>
      </c>
      <c r="F32" s="141">
        <v>44305</v>
      </c>
      <c r="G32" s="126">
        <v>113999</v>
      </c>
      <c r="H32" s="36" t="s">
        <v>1396</v>
      </c>
      <c r="I32" s="127" t="s">
        <v>1391</v>
      </c>
      <c r="J32" s="128"/>
      <c r="K32" s="129"/>
      <c r="L32" s="130"/>
    </row>
    <row r="33" spans="1:12" s="131" customFormat="1" ht="15" customHeight="1">
      <c r="A33" s="138">
        <v>1370095</v>
      </c>
      <c r="B33" s="139" t="s">
        <v>1397</v>
      </c>
      <c r="C33" s="139" t="s">
        <v>1347</v>
      </c>
      <c r="D33" s="139" t="s">
        <v>1395</v>
      </c>
      <c r="E33" s="140">
        <v>2</v>
      </c>
      <c r="F33" s="141">
        <v>44305</v>
      </c>
      <c r="G33" s="126">
        <v>114000</v>
      </c>
      <c r="H33" s="36" t="s">
        <v>1398</v>
      </c>
      <c r="I33" s="127" t="s">
        <v>1391</v>
      </c>
      <c r="J33" s="128"/>
      <c r="K33" s="129"/>
      <c r="L33" s="130"/>
    </row>
    <row r="34" spans="1:12" s="131" customFormat="1" ht="15" customHeight="1">
      <c r="A34" s="138">
        <v>1560020</v>
      </c>
      <c r="B34" s="139" t="s">
        <v>1399</v>
      </c>
      <c r="C34" s="139" t="s">
        <v>1400</v>
      </c>
      <c r="D34" s="139" t="s">
        <v>1401</v>
      </c>
      <c r="E34" s="140">
        <v>1</v>
      </c>
      <c r="F34" s="141">
        <v>45999</v>
      </c>
      <c r="G34" s="126">
        <v>114458</v>
      </c>
      <c r="H34" s="36" t="s">
        <v>1384</v>
      </c>
      <c r="I34" s="127" t="s">
        <v>1385</v>
      </c>
      <c r="J34" s="128"/>
      <c r="K34" s="129"/>
      <c r="L34" s="130"/>
    </row>
    <row r="35" spans="1:12" s="131" customFormat="1" ht="15" customHeight="1">
      <c r="A35" s="138">
        <v>1560000</v>
      </c>
      <c r="B35" s="139" t="s">
        <v>1402</v>
      </c>
      <c r="C35" s="139" t="s">
        <v>1400</v>
      </c>
      <c r="D35" s="139" t="s">
        <v>1401</v>
      </c>
      <c r="E35" s="140">
        <v>1</v>
      </c>
      <c r="F35" s="141">
        <v>45999</v>
      </c>
      <c r="G35" s="126">
        <v>114459</v>
      </c>
      <c r="H35" s="36" t="s">
        <v>1387</v>
      </c>
      <c r="I35" s="127" t="s">
        <v>1385</v>
      </c>
      <c r="J35" s="128"/>
      <c r="K35" s="129"/>
      <c r="L35" s="130"/>
    </row>
    <row r="36" spans="1:12" s="131" customFormat="1" ht="15" customHeight="1">
      <c r="A36" s="138" t="s">
        <v>174</v>
      </c>
      <c r="B36" s="139" t="s">
        <v>1403</v>
      </c>
      <c r="C36" s="139" t="s">
        <v>1404</v>
      </c>
      <c r="D36" s="139" t="s">
        <v>1405</v>
      </c>
      <c r="E36" s="140">
        <v>1</v>
      </c>
      <c r="F36" s="141">
        <v>43542</v>
      </c>
      <c r="G36" s="126"/>
      <c r="H36" s="36" t="s">
        <v>1406</v>
      </c>
      <c r="I36" s="127" t="s">
        <v>1378</v>
      </c>
      <c r="J36" s="128"/>
      <c r="K36" s="129"/>
      <c r="L36" s="130"/>
    </row>
    <row r="37" spans="1:12" s="131" customFormat="1" ht="15" customHeight="1">
      <c r="A37" s="138" t="s">
        <v>174</v>
      </c>
      <c r="B37" s="139" t="s">
        <v>1407</v>
      </c>
      <c r="C37" s="139" t="s">
        <v>1404</v>
      </c>
      <c r="D37" s="139" t="s">
        <v>1408</v>
      </c>
      <c r="E37" s="140">
        <v>1</v>
      </c>
      <c r="F37" s="141">
        <v>43542</v>
      </c>
      <c r="G37" s="126"/>
      <c r="H37" s="36" t="s">
        <v>1409</v>
      </c>
      <c r="I37" s="127" t="s">
        <v>1378</v>
      </c>
      <c r="J37" s="128"/>
      <c r="K37" s="129"/>
      <c r="L37" s="130"/>
    </row>
    <row r="38" spans="1:12" s="131" customFormat="1" ht="15" customHeight="1">
      <c r="A38" s="138" t="s">
        <v>174</v>
      </c>
      <c r="B38" s="139" t="s">
        <v>1410</v>
      </c>
      <c r="C38" s="139" t="s">
        <v>1404</v>
      </c>
      <c r="D38" s="139" t="s">
        <v>1411</v>
      </c>
      <c r="E38" s="140">
        <v>1</v>
      </c>
      <c r="F38" s="141">
        <v>43542</v>
      </c>
      <c r="G38" s="126"/>
      <c r="H38" s="36" t="s">
        <v>1412</v>
      </c>
      <c r="I38" s="127" t="s">
        <v>1385</v>
      </c>
      <c r="J38" s="128"/>
      <c r="K38" s="129"/>
      <c r="L38" s="130"/>
    </row>
    <row r="39" spans="1:12" s="131" customFormat="1" ht="15" customHeight="1">
      <c r="A39" s="138" t="s">
        <v>174</v>
      </c>
      <c r="B39" s="139" t="s">
        <v>1413</v>
      </c>
      <c r="C39" s="139" t="s">
        <v>1404</v>
      </c>
      <c r="D39" s="139" t="s">
        <v>1414</v>
      </c>
      <c r="E39" s="140">
        <v>1</v>
      </c>
      <c r="F39" s="141">
        <v>43542</v>
      </c>
      <c r="G39" s="126"/>
      <c r="H39" s="36" t="s">
        <v>1415</v>
      </c>
      <c r="I39" s="127" t="s">
        <v>1385</v>
      </c>
      <c r="J39" s="128"/>
      <c r="K39" s="129"/>
      <c r="L39" s="130"/>
    </row>
    <row r="40" spans="1:12" s="131" customFormat="1" ht="15" customHeight="1">
      <c r="A40" s="138" t="s">
        <v>174</v>
      </c>
      <c r="B40" s="139" t="s">
        <v>1416</v>
      </c>
      <c r="C40" s="139" t="s">
        <v>1404</v>
      </c>
      <c r="D40" s="139" t="s">
        <v>1417</v>
      </c>
      <c r="E40" s="140">
        <v>1</v>
      </c>
      <c r="F40" s="141">
        <v>43542</v>
      </c>
      <c r="G40" s="126"/>
      <c r="H40" s="36" t="s">
        <v>1418</v>
      </c>
      <c r="I40" s="127" t="s">
        <v>1385</v>
      </c>
      <c r="J40" s="128"/>
      <c r="K40" s="129"/>
      <c r="L40" s="130"/>
    </row>
    <row r="41" spans="1:12" s="131" customFormat="1" ht="15" customHeight="1">
      <c r="A41" s="138" t="s">
        <v>174</v>
      </c>
      <c r="B41" s="139" t="s">
        <v>1419</v>
      </c>
      <c r="C41" s="139" t="s">
        <v>1404</v>
      </c>
      <c r="D41" s="139" t="s">
        <v>1420</v>
      </c>
      <c r="E41" s="140">
        <v>1</v>
      </c>
      <c r="F41" s="141">
        <v>43542</v>
      </c>
      <c r="G41" s="126"/>
      <c r="H41" s="36" t="s">
        <v>1421</v>
      </c>
      <c r="I41" s="127" t="s">
        <v>1385</v>
      </c>
      <c r="J41" s="128"/>
      <c r="K41" s="129"/>
      <c r="L41" s="130"/>
    </row>
    <row r="42" spans="1:12" s="131" customFormat="1" ht="15" customHeight="1">
      <c r="A42" s="138" t="s">
        <v>174</v>
      </c>
      <c r="B42" s="139" t="s">
        <v>1422</v>
      </c>
      <c r="C42" s="139" t="s">
        <v>1404</v>
      </c>
      <c r="D42" s="139" t="s">
        <v>1423</v>
      </c>
      <c r="E42" s="140">
        <v>1</v>
      </c>
      <c r="F42" s="141">
        <v>43542</v>
      </c>
      <c r="G42" s="126"/>
      <c r="H42" s="36" t="s">
        <v>1424</v>
      </c>
      <c r="I42" s="127" t="s">
        <v>1385</v>
      </c>
      <c r="J42" s="128"/>
      <c r="K42" s="129"/>
      <c r="L42" s="130"/>
    </row>
    <row r="43" spans="1:12" s="131" customFormat="1" ht="15" customHeight="1">
      <c r="A43" s="138" t="s">
        <v>174</v>
      </c>
      <c r="B43" s="139" t="s">
        <v>1425</v>
      </c>
      <c r="C43" s="139" t="s">
        <v>1404</v>
      </c>
      <c r="D43" s="139" t="s">
        <v>1426</v>
      </c>
      <c r="E43" s="140">
        <v>1</v>
      </c>
      <c r="F43" s="141">
        <v>43542</v>
      </c>
      <c r="G43" s="126"/>
      <c r="H43" s="36" t="s">
        <v>1427</v>
      </c>
      <c r="I43" s="127" t="s">
        <v>1385</v>
      </c>
      <c r="J43" s="128"/>
      <c r="K43" s="129"/>
      <c r="L43" s="130"/>
    </row>
    <row r="44" spans="1:12" s="131" customFormat="1" ht="15" customHeight="1">
      <c r="A44" s="138" t="s">
        <v>174</v>
      </c>
      <c r="B44" s="139" t="s">
        <v>1428</v>
      </c>
      <c r="C44" s="139" t="s">
        <v>1368</v>
      </c>
      <c r="D44" s="139" t="s">
        <v>1429</v>
      </c>
      <c r="E44" s="140">
        <v>1</v>
      </c>
      <c r="F44" s="141">
        <v>43712</v>
      </c>
      <c r="G44" s="126"/>
      <c r="H44" s="36" t="s">
        <v>1430</v>
      </c>
      <c r="I44" s="127" t="s">
        <v>1391</v>
      </c>
      <c r="J44" s="128"/>
      <c r="K44" s="129"/>
      <c r="L44" s="130"/>
    </row>
    <row r="45" spans="1:12" s="131" customFormat="1" ht="15" customHeight="1">
      <c r="A45" s="138" t="s">
        <v>174</v>
      </c>
      <c r="B45" s="139" t="s">
        <v>1431</v>
      </c>
      <c r="C45" s="139" t="s">
        <v>1368</v>
      </c>
      <c r="D45" s="139" t="s">
        <v>1432</v>
      </c>
      <c r="E45" s="140">
        <v>1</v>
      </c>
      <c r="F45" s="141">
        <v>43712</v>
      </c>
      <c r="G45" s="126"/>
      <c r="H45" s="36" t="s">
        <v>1433</v>
      </c>
      <c r="I45" s="127" t="s">
        <v>1391</v>
      </c>
      <c r="J45" s="128"/>
      <c r="K45" s="129"/>
      <c r="L45" s="130"/>
    </row>
    <row r="46" spans="1:12" s="131" customFormat="1" ht="15" customHeight="1">
      <c r="A46" s="138" t="s">
        <v>174</v>
      </c>
      <c r="B46" s="139" t="s">
        <v>1434</v>
      </c>
      <c r="C46" s="139" t="s">
        <v>1368</v>
      </c>
      <c r="D46" s="139" t="s">
        <v>1435</v>
      </c>
      <c r="E46" s="140">
        <v>1</v>
      </c>
      <c r="F46" s="141">
        <v>43712</v>
      </c>
      <c r="G46" s="126"/>
      <c r="H46" s="36" t="s">
        <v>1436</v>
      </c>
      <c r="I46" s="127" t="s">
        <v>1391</v>
      </c>
      <c r="J46" s="128"/>
      <c r="K46" s="129"/>
      <c r="L46" s="130"/>
    </row>
    <row r="47" spans="1:12" s="131" customFormat="1" ht="15" customHeight="1">
      <c r="A47" s="138" t="s">
        <v>174</v>
      </c>
      <c r="B47" s="139" t="s">
        <v>1437</v>
      </c>
      <c r="C47" s="139" t="s">
        <v>1368</v>
      </c>
      <c r="D47" s="139" t="s">
        <v>1438</v>
      </c>
      <c r="E47" s="140">
        <v>1</v>
      </c>
      <c r="F47" s="141">
        <v>43712</v>
      </c>
      <c r="G47" s="126"/>
      <c r="H47" s="36" t="s">
        <v>1439</v>
      </c>
      <c r="I47" s="127" t="s">
        <v>1391</v>
      </c>
      <c r="J47" s="128"/>
      <c r="K47" s="129"/>
      <c r="L47" s="130"/>
    </row>
    <row r="48" spans="1:12" s="131" customFormat="1" ht="15" customHeight="1">
      <c r="A48" s="138" t="s">
        <v>174</v>
      </c>
      <c r="B48" s="139" t="s">
        <v>1440</v>
      </c>
      <c r="C48" s="139" t="s">
        <v>1368</v>
      </c>
      <c r="D48" s="139" t="s">
        <v>1441</v>
      </c>
      <c r="E48" s="140">
        <v>1</v>
      </c>
      <c r="F48" s="141">
        <v>43712</v>
      </c>
      <c r="G48" s="126"/>
      <c r="H48" s="36" t="s">
        <v>1442</v>
      </c>
      <c r="I48" s="127" t="s">
        <v>1350</v>
      </c>
      <c r="J48" s="128"/>
      <c r="K48" s="129"/>
      <c r="L48" s="130"/>
    </row>
    <row r="49" spans="1:12" s="131" customFormat="1" ht="15" customHeight="1">
      <c r="A49" s="138" t="s">
        <v>174</v>
      </c>
      <c r="B49" s="139" t="s">
        <v>1443</v>
      </c>
      <c r="C49" s="139" t="s">
        <v>1368</v>
      </c>
      <c r="D49" s="139" t="s">
        <v>1444</v>
      </c>
      <c r="E49" s="140">
        <v>1</v>
      </c>
      <c r="F49" s="141">
        <v>43712</v>
      </c>
      <c r="G49" s="126"/>
      <c r="H49" s="36" t="s">
        <v>1445</v>
      </c>
      <c r="I49" s="127" t="s">
        <v>1350</v>
      </c>
      <c r="J49" s="128"/>
      <c r="K49" s="129"/>
      <c r="L49" s="130"/>
    </row>
    <row r="50" spans="1:12" s="131" customFormat="1" ht="15" customHeight="1">
      <c r="A50" s="138" t="s">
        <v>174</v>
      </c>
      <c r="B50" s="139" t="s">
        <v>1446</v>
      </c>
      <c r="C50" s="139" t="s">
        <v>1368</v>
      </c>
      <c r="D50" s="139" t="s">
        <v>1447</v>
      </c>
      <c r="E50" s="140">
        <v>1</v>
      </c>
      <c r="F50" s="141">
        <v>43712</v>
      </c>
      <c r="G50" s="126"/>
      <c r="H50" s="36" t="s">
        <v>1448</v>
      </c>
      <c r="I50" s="127" t="s">
        <v>1350</v>
      </c>
      <c r="J50" s="128"/>
      <c r="K50" s="129"/>
      <c r="L50" s="130"/>
    </row>
    <row r="51" spans="1:12" s="131" customFormat="1" ht="15" customHeight="1">
      <c r="A51" s="138" t="s">
        <v>174</v>
      </c>
      <c r="B51" s="139" t="s">
        <v>1449</v>
      </c>
      <c r="C51" s="139" t="s">
        <v>1368</v>
      </c>
      <c r="D51" s="139" t="s">
        <v>1450</v>
      </c>
      <c r="E51" s="140">
        <v>1</v>
      </c>
      <c r="F51" s="141">
        <v>43712</v>
      </c>
      <c r="G51" s="126"/>
      <c r="H51" s="36" t="s">
        <v>1451</v>
      </c>
      <c r="I51" s="127" t="s">
        <v>1350</v>
      </c>
      <c r="J51" s="128"/>
      <c r="K51" s="129"/>
      <c r="L51" s="130"/>
    </row>
    <row r="52" spans="1:12" s="131" customFormat="1" ht="15" customHeight="1">
      <c r="A52" s="138" t="s">
        <v>174</v>
      </c>
      <c r="B52" s="139" t="s">
        <v>1452</v>
      </c>
      <c r="C52" s="139" t="s">
        <v>1368</v>
      </c>
      <c r="D52" s="139" t="s">
        <v>1453</v>
      </c>
      <c r="E52" s="140">
        <v>1</v>
      </c>
      <c r="F52" s="141">
        <v>43712</v>
      </c>
      <c r="G52" s="126"/>
      <c r="H52" s="36" t="s">
        <v>1454</v>
      </c>
      <c r="I52" s="127" t="s">
        <v>1350</v>
      </c>
      <c r="J52" s="128"/>
      <c r="K52" s="129"/>
      <c r="L52" s="130"/>
    </row>
    <row r="53" spans="1:12" s="131" customFormat="1" ht="15" customHeight="1">
      <c r="A53" s="138" t="s">
        <v>174</v>
      </c>
      <c r="B53" s="139" t="s">
        <v>1455</v>
      </c>
      <c r="C53" s="139" t="s">
        <v>1368</v>
      </c>
      <c r="D53" s="139" t="s">
        <v>1456</v>
      </c>
      <c r="E53" s="140">
        <v>1</v>
      </c>
      <c r="F53" s="141">
        <v>43712</v>
      </c>
      <c r="G53" s="126"/>
      <c r="H53" s="36" t="s">
        <v>1457</v>
      </c>
      <c r="I53" s="127" t="s">
        <v>1350</v>
      </c>
      <c r="J53" s="128"/>
      <c r="K53" s="129"/>
      <c r="L53" s="130"/>
    </row>
    <row r="54" spans="1:12" s="131" customFormat="1" ht="15" customHeight="1">
      <c r="A54" s="138" t="s">
        <v>174</v>
      </c>
      <c r="B54" s="139" t="s">
        <v>1458</v>
      </c>
      <c r="C54" s="139" t="s">
        <v>1368</v>
      </c>
      <c r="D54" s="139" t="s">
        <v>1459</v>
      </c>
      <c r="E54" s="140">
        <v>1</v>
      </c>
      <c r="F54" s="141">
        <v>43712</v>
      </c>
      <c r="G54" s="126"/>
      <c r="H54" s="36" t="s">
        <v>1460</v>
      </c>
      <c r="I54" s="127" t="s">
        <v>1350</v>
      </c>
      <c r="J54" s="128"/>
      <c r="K54" s="129"/>
      <c r="L54" s="130"/>
    </row>
    <row r="55" spans="1:12" s="131" customFormat="1" ht="15" customHeight="1">
      <c r="A55" s="138" t="s">
        <v>174</v>
      </c>
      <c r="B55" s="139" t="s">
        <v>1461</v>
      </c>
      <c r="C55" s="139" t="s">
        <v>1368</v>
      </c>
      <c r="D55" s="139" t="s">
        <v>1462</v>
      </c>
      <c r="E55" s="140">
        <v>1</v>
      </c>
      <c r="F55" s="141">
        <v>43712</v>
      </c>
      <c r="G55" s="126"/>
      <c r="H55" s="36" t="s">
        <v>1463</v>
      </c>
      <c r="I55" s="127" t="s">
        <v>1350</v>
      </c>
      <c r="J55" s="128"/>
      <c r="K55" s="129"/>
      <c r="L55" s="130"/>
    </row>
    <row r="56" spans="1:12" s="131" customFormat="1" ht="15" customHeight="1">
      <c r="A56" s="138" t="s">
        <v>174</v>
      </c>
      <c r="B56" s="139" t="s">
        <v>1464</v>
      </c>
      <c r="C56" s="139" t="s">
        <v>1404</v>
      </c>
      <c r="D56" s="139" t="s">
        <v>1465</v>
      </c>
      <c r="E56" s="140">
        <v>1</v>
      </c>
      <c r="F56" s="141">
        <v>46001</v>
      </c>
      <c r="G56" s="126"/>
      <c r="H56" s="36" t="s">
        <v>1454</v>
      </c>
      <c r="I56" s="127" t="s">
        <v>1350</v>
      </c>
      <c r="J56" s="128"/>
      <c r="K56" s="129"/>
      <c r="L56" s="130"/>
    </row>
    <row r="57" spans="1:12" s="131" customFormat="1" ht="15" customHeight="1">
      <c r="A57" s="138" t="s">
        <v>174</v>
      </c>
      <c r="B57" s="139" t="s">
        <v>1466</v>
      </c>
      <c r="C57" s="139" t="s">
        <v>1404</v>
      </c>
      <c r="D57" s="139" t="s">
        <v>1467</v>
      </c>
      <c r="E57" s="140">
        <v>1</v>
      </c>
      <c r="F57" s="141">
        <v>46001</v>
      </c>
      <c r="G57" s="126"/>
      <c r="H57" s="36" t="s">
        <v>1457</v>
      </c>
      <c r="I57" s="127" t="s">
        <v>1350</v>
      </c>
      <c r="J57" s="128"/>
      <c r="K57" s="129"/>
      <c r="L57" s="130"/>
    </row>
    <row r="58" spans="1:12" s="131" customFormat="1" ht="15" customHeight="1">
      <c r="A58" s="138" t="s">
        <v>174</v>
      </c>
      <c r="B58" s="139" t="s">
        <v>1468</v>
      </c>
      <c r="C58" s="139" t="s">
        <v>1404</v>
      </c>
      <c r="D58" s="139" t="s">
        <v>1469</v>
      </c>
      <c r="E58" s="140">
        <v>1</v>
      </c>
      <c r="F58" s="141">
        <v>46001</v>
      </c>
      <c r="G58" s="126"/>
      <c r="H58" s="36" t="s">
        <v>1460</v>
      </c>
      <c r="I58" s="127" t="s">
        <v>1350</v>
      </c>
      <c r="J58" s="128"/>
      <c r="K58" s="129"/>
      <c r="L58" s="130"/>
    </row>
    <row r="59" spans="1:12" s="131" customFormat="1" ht="15" customHeight="1">
      <c r="A59" s="138" t="s">
        <v>174</v>
      </c>
      <c r="B59" s="139" t="s">
        <v>1470</v>
      </c>
      <c r="C59" s="139" t="s">
        <v>1404</v>
      </c>
      <c r="D59" s="139" t="s">
        <v>1471</v>
      </c>
      <c r="E59" s="140">
        <v>1</v>
      </c>
      <c r="F59" s="141">
        <v>46001</v>
      </c>
      <c r="G59" s="126"/>
      <c r="H59" s="36" t="s">
        <v>1463</v>
      </c>
      <c r="I59" s="127" t="s">
        <v>1350</v>
      </c>
      <c r="J59" s="128"/>
      <c r="K59" s="129"/>
      <c r="L59" s="130"/>
    </row>
    <row r="60" spans="1:12" s="131" customFormat="1" ht="15" customHeight="1">
      <c r="A60" s="138">
        <v>1380493</v>
      </c>
      <c r="B60" s="139" t="s">
        <v>1472</v>
      </c>
      <c r="C60" s="139" t="s">
        <v>1473</v>
      </c>
      <c r="D60" s="139" t="s">
        <v>1474</v>
      </c>
      <c r="E60" s="140">
        <v>2</v>
      </c>
      <c r="F60" s="141">
        <v>44322</v>
      </c>
      <c r="G60" s="126">
        <v>114456</v>
      </c>
      <c r="H60" s="36" t="s">
        <v>1475</v>
      </c>
      <c r="I60" s="127" t="s">
        <v>1385</v>
      </c>
      <c r="J60" s="128"/>
      <c r="K60" s="129"/>
      <c r="L60" s="130"/>
    </row>
    <row r="61" spans="1:12" s="131" customFormat="1" ht="15" customHeight="1">
      <c r="A61" s="138">
        <v>1534545</v>
      </c>
      <c r="B61" s="139" t="s">
        <v>1476</v>
      </c>
      <c r="C61" s="139" t="s">
        <v>432</v>
      </c>
      <c r="D61" s="139" t="s">
        <v>1474</v>
      </c>
      <c r="E61" s="140">
        <v>4</v>
      </c>
      <c r="F61" s="141">
        <v>45999</v>
      </c>
      <c r="G61" s="126">
        <v>114456</v>
      </c>
      <c r="H61" s="36" t="s">
        <v>1475</v>
      </c>
      <c r="I61" s="127" t="s">
        <v>1385</v>
      </c>
      <c r="J61" s="128"/>
      <c r="K61" s="129"/>
      <c r="L61" s="130"/>
    </row>
    <row r="62" spans="1:12" s="131" customFormat="1" ht="15" customHeight="1">
      <c r="A62" s="138">
        <v>1385218</v>
      </c>
      <c r="B62" s="139" t="s">
        <v>1477</v>
      </c>
      <c r="C62" s="139" t="s">
        <v>1473</v>
      </c>
      <c r="D62" s="139" t="s">
        <v>1478</v>
      </c>
      <c r="E62" s="140">
        <v>2</v>
      </c>
      <c r="F62" s="141">
        <v>44322</v>
      </c>
      <c r="G62" s="126">
        <v>114457</v>
      </c>
      <c r="H62" s="36" t="s">
        <v>1479</v>
      </c>
      <c r="I62" s="127" t="s">
        <v>1378</v>
      </c>
      <c r="J62" s="128"/>
      <c r="K62" s="129"/>
      <c r="L62" s="130"/>
    </row>
    <row r="63" spans="1:12" s="131" customFormat="1" ht="15" customHeight="1">
      <c r="A63" s="138">
        <v>1385209</v>
      </c>
      <c r="B63" s="139" t="s">
        <v>1480</v>
      </c>
      <c r="C63" s="139" t="s">
        <v>432</v>
      </c>
      <c r="D63" s="139" t="s">
        <v>1478</v>
      </c>
      <c r="E63" s="140">
        <v>2</v>
      </c>
      <c r="F63" s="141">
        <v>44322</v>
      </c>
      <c r="G63" s="126"/>
      <c r="H63" s="36"/>
      <c r="I63" s="127"/>
      <c r="J63" s="128"/>
      <c r="K63" s="129"/>
      <c r="L63" s="130"/>
    </row>
    <row r="64" spans="1:12" s="150" customFormat="1" ht="15" customHeight="1">
      <c r="A64" s="142">
        <v>1293097</v>
      </c>
      <c r="B64" s="143" t="s">
        <v>1481</v>
      </c>
      <c r="C64" s="143" t="s">
        <v>1482</v>
      </c>
      <c r="D64" s="143" t="s">
        <v>1483</v>
      </c>
      <c r="E64" s="144">
        <v>1</v>
      </c>
      <c r="F64" s="141">
        <v>43017</v>
      </c>
      <c r="G64" s="145"/>
      <c r="H64" s="77"/>
      <c r="I64" s="146" t="s">
        <v>1484</v>
      </c>
      <c r="J64" s="147"/>
      <c r="K64" s="148"/>
      <c r="L64" s="149"/>
    </row>
    <row r="65" spans="1:12" s="150" customFormat="1" ht="15" customHeight="1">
      <c r="A65" s="142">
        <v>1293098</v>
      </c>
      <c r="B65" s="143" t="s">
        <v>1485</v>
      </c>
      <c r="C65" s="143" t="s">
        <v>1482</v>
      </c>
      <c r="D65" s="143" t="s">
        <v>1483</v>
      </c>
      <c r="E65" s="144">
        <v>1</v>
      </c>
      <c r="F65" s="141">
        <v>43017</v>
      </c>
      <c r="G65" s="145"/>
      <c r="H65" s="77"/>
      <c r="I65" s="146" t="s">
        <v>1484</v>
      </c>
      <c r="J65" s="147"/>
      <c r="K65" s="148"/>
      <c r="L65" s="149"/>
    </row>
    <row r="66" spans="1:12" s="131" customFormat="1" ht="15" customHeight="1">
      <c r="A66" s="138">
        <v>1293099</v>
      </c>
      <c r="B66" s="139" t="s">
        <v>1486</v>
      </c>
      <c r="C66" s="139" t="s">
        <v>1487</v>
      </c>
      <c r="D66" s="139" t="s">
        <v>1488</v>
      </c>
      <c r="E66" s="140">
        <v>2</v>
      </c>
      <c r="F66" s="141">
        <v>44112</v>
      </c>
      <c r="G66" s="126"/>
      <c r="H66" s="36"/>
      <c r="I66" s="127" t="s">
        <v>1484</v>
      </c>
      <c r="J66" s="128"/>
      <c r="K66" s="129"/>
      <c r="L66" s="130"/>
    </row>
    <row r="67" spans="1:12" s="131" customFormat="1" ht="15" customHeight="1">
      <c r="A67" s="138">
        <v>1293100</v>
      </c>
      <c r="B67" s="139" t="s">
        <v>1489</v>
      </c>
      <c r="C67" s="139" t="s">
        <v>1490</v>
      </c>
      <c r="D67" s="139" t="s">
        <v>1488</v>
      </c>
      <c r="E67" s="140">
        <v>2</v>
      </c>
      <c r="F67" s="141">
        <v>44112</v>
      </c>
      <c r="G67" s="126"/>
      <c r="H67" s="36"/>
      <c r="I67" s="127" t="s">
        <v>1484</v>
      </c>
      <c r="J67" s="128"/>
      <c r="K67" s="129"/>
      <c r="L67" s="130"/>
    </row>
    <row r="68" spans="1:12" s="131" customFormat="1" ht="15" customHeight="1">
      <c r="A68" s="138">
        <v>1293191</v>
      </c>
      <c r="B68" s="139" t="s">
        <v>1491</v>
      </c>
      <c r="C68" s="139" t="s">
        <v>1492</v>
      </c>
      <c r="D68" s="139" t="s">
        <v>1493</v>
      </c>
      <c r="E68" s="140">
        <v>2</v>
      </c>
      <c r="F68" s="141">
        <v>44112</v>
      </c>
      <c r="G68" s="126"/>
      <c r="H68" s="36"/>
      <c r="I68" s="127" t="s">
        <v>1484</v>
      </c>
      <c r="J68" s="128"/>
      <c r="K68" s="129"/>
      <c r="L68" s="130"/>
    </row>
    <row r="69" spans="1:12" s="131" customFormat="1" ht="15" customHeight="1">
      <c r="A69" s="138">
        <v>1293192</v>
      </c>
      <c r="B69" s="139" t="s">
        <v>1494</v>
      </c>
      <c r="C69" s="139" t="s">
        <v>1495</v>
      </c>
      <c r="D69" s="139" t="s">
        <v>1493</v>
      </c>
      <c r="E69" s="140">
        <v>2</v>
      </c>
      <c r="F69" s="141">
        <v>44112</v>
      </c>
      <c r="G69" s="126"/>
      <c r="H69" s="36"/>
      <c r="I69" s="127" t="s">
        <v>1484</v>
      </c>
      <c r="J69" s="128"/>
      <c r="K69" s="129"/>
      <c r="L69" s="130"/>
    </row>
    <row r="70" spans="1:12" s="150" customFormat="1" ht="15" customHeight="1">
      <c r="A70" s="142">
        <v>1293193</v>
      </c>
      <c r="B70" s="143" t="s">
        <v>1496</v>
      </c>
      <c r="C70" s="143" t="s">
        <v>1482</v>
      </c>
      <c r="D70" s="143" t="s">
        <v>1497</v>
      </c>
      <c r="E70" s="144">
        <v>1</v>
      </c>
      <c r="F70" s="141">
        <v>43017</v>
      </c>
      <c r="G70" s="145"/>
      <c r="H70" s="77"/>
      <c r="I70" s="146" t="s">
        <v>1484</v>
      </c>
      <c r="J70" s="147"/>
      <c r="K70" s="148"/>
      <c r="L70" s="149"/>
    </row>
    <row r="71" spans="1:12" s="150" customFormat="1" ht="15" customHeight="1">
      <c r="A71" s="142">
        <v>1293194</v>
      </c>
      <c r="B71" s="143" t="s">
        <v>1498</v>
      </c>
      <c r="C71" s="143" t="s">
        <v>1482</v>
      </c>
      <c r="D71" s="143" t="s">
        <v>1497</v>
      </c>
      <c r="E71" s="144">
        <v>1</v>
      </c>
      <c r="F71" s="141">
        <v>43017</v>
      </c>
      <c r="G71" s="145"/>
      <c r="H71" s="77"/>
      <c r="I71" s="146" t="s">
        <v>1484</v>
      </c>
      <c r="J71" s="147"/>
      <c r="K71" s="148"/>
      <c r="L71" s="149"/>
    </row>
    <row r="72" spans="1:12" s="150" customFormat="1" ht="15" customHeight="1">
      <c r="A72" s="142">
        <v>1293195</v>
      </c>
      <c r="B72" s="143" t="s">
        <v>1499</v>
      </c>
      <c r="C72" s="143" t="s">
        <v>1482</v>
      </c>
      <c r="D72" s="143" t="s">
        <v>1500</v>
      </c>
      <c r="E72" s="144">
        <v>1</v>
      </c>
      <c r="F72" s="141">
        <v>43017</v>
      </c>
      <c r="G72" s="145"/>
      <c r="H72" s="77"/>
      <c r="I72" s="146" t="s">
        <v>1484</v>
      </c>
      <c r="J72" s="147"/>
      <c r="K72" s="148"/>
      <c r="L72" s="149"/>
    </row>
    <row r="73" spans="1:12" s="150" customFormat="1" ht="15" customHeight="1">
      <c r="A73" s="142">
        <v>1293196</v>
      </c>
      <c r="B73" s="143" t="s">
        <v>1501</v>
      </c>
      <c r="C73" s="143" t="s">
        <v>1482</v>
      </c>
      <c r="D73" s="143" t="s">
        <v>1500</v>
      </c>
      <c r="E73" s="144">
        <v>1</v>
      </c>
      <c r="F73" s="141">
        <v>43017</v>
      </c>
      <c r="G73" s="145"/>
      <c r="H73" s="77"/>
      <c r="I73" s="146" t="s">
        <v>1484</v>
      </c>
      <c r="J73" s="147"/>
      <c r="K73" s="148"/>
      <c r="L73" s="149"/>
    </row>
    <row r="74" spans="1:12" s="150" customFormat="1" ht="15" customHeight="1">
      <c r="A74" s="142">
        <v>1293197</v>
      </c>
      <c r="B74" s="143" t="s">
        <v>1502</v>
      </c>
      <c r="C74" s="143" t="s">
        <v>1482</v>
      </c>
      <c r="D74" s="143" t="s">
        <v>1503</v>
      </c>
      <c r="E74" s="144">
        <v>1</v>
      </c>
      <c r="F74" s="141">
        <v>43017</v>
      </c>
      <c r="G74" s="145"/>
      <c r="H74" s="77"/>
      <c r="I74" s="146" t="s">
        <v>1484</v>
      </c>
      <c r="J74" s="147"/>
      <c r="K74" s="148"/>
      <c r="L74" s="149"/>
    </row>
    <row r="75" spans="1:12" s="150" customFormat="1" ht="15" customHeight="1">
      <c r="A75" s="142">
        <v>1293198</v>
      </c>
      <c r="B75" s="143" t="s">
        <v>1504</v>
      </c>
      <c r="C75" s="143" t="s">
        <v>1482</v>
      </c>
      <c r="D75" s="143" t="s">
        <v>1503</v>
      </c>
      <c r="E75" s="144">
        <v>1</v>
      </c>
      <c r="F75" s="141">
        <v>43017</v>
      </c>
      <c r="G75" s="145"/>
      <c r="H75" s="77"/>
      <c r="I75" s="146" t="s">
        <v>1484</v>
      </c>
      <c r="J75" s="147"/>
      <c r="K75" s="148"/>
      <c r="L75" s="149"/>
    </row>
    <row r="76" spans="1:12" s="150" customFormat="1" ht="15" customHeight="1">
      <c r="A76" s="142">
        <v>1293199</v>
      </c>
      <c r="B76" s="143" t="s">
        <v>1505</v>
      </c>
      <c r="C76" s="143" t="s">
        <v>1482</v>
      </c>
      <c r="D76" s="143" t="s">
        <v>1506</v>
      </c>
      <c r="E76" s="144">
        <v>1</v>
      </c>
      <c r="F76" s="141">
        <v>43017</v>
      </c>
      <c r="G76" s="145"/>
      <c r="H76" s="77"/>
      <c r="I76" s="146" t="s">
        <v>1484</v>
      </c>
      <c r="J76" s="147"/>
      <c r="K76" s="148"/>
      <c r="L76" s="149"/>
    </row>
    <row r="77" spans="1:12" s="150" customFormat="1" ht="15" customHeight="1">
      <c r="A77" s="142">
        <v>1293200</v>
      </c>
      <c r="B77" s="143" t="s">
        <v>1507</v>
      </c>
      <c r="C77" s="143" t="s">
        <v>1482</v>
      </c>
      <c r="D77" s="143" t="s">
        <v>1506</v>
      </c>
      <c r="E77" s="144">
        <v>1</v>
      </c>
      <c r="F77" s="141">
        <v>43017</v>
      </c>
      <c r="G77" s="145"/>
      <c r="H77" s="77"/>
      <c r="I77" s="146" t="s">
        <v>1484</v>
      </c>
      <c r="J77" s="147"/>
      <c r="K77" s="148"/>
      <c r="L77" s="149"/>
    </row>
    <row r="78" spans="1:12" s="150" customFormat="1" ht="15" customHeight="1">
      <c r="A78" s="142">
        <v>1293201</v>
      </c>
      <c r="B78" s="143" t="s">
        <v>1508</v>
      </c>
      <c r="C78" s="143" t="s">
        <v>1482</v>
      </c>
      <c r="D78" s="143" t="s">
        <v>1509</v>
      </c>
      <c r="E78" s="144">
        <v>1</v>
      </c>
      <c r="F78" s="141">
        <v>43017</v>
      </c>
      <c r="G78" s="145"/>
      <c r="H78" s="77"/>
      <c r="I78" s="146" t="s">
        <v>1484</v>
      </c>
      <c r="J78" s="147"/>
      <c r="K78" s="148"/>
      <c r="L78" s="149"/>
    </row>
    <row r="79" spans="1:12" s="150" customFormat="1" ht="15" customHeight="1">
      <c r="A79" s="142">
        <v>1293202</v>
      </c>
      <c r="B79" s="143" t="s">
        <v>1510</v>
      </c>
      <c r="C79" s="143" t="s">
        <v>1482</v>
      </c>
      <c r="D79" s="143" t="s">
        <v>1509</v>
      </c>
      <c r="E79" s="144">
        <v>1</v>
      </c>
      <c r="F79" s="141">
        <v>43017</v>
      </c>
      <c r="G79" s="145"/>
      <c r="H79" s="77"/>
      <c r="I79" s="146" t="s">
        <v>1484</v>
      </c>
      <c r="J79" s="147"/>
      <c r="K79" s="148"/>
      <c r="L79" s="149"/>
    </row>
    <row r="80" spans="1:12" s="150" customFormat="1" ht="15" customHeight="1">
      <c r="A80" s="138">
        <v>1248653</v>
      </c>
      <c r="B80" s="139" t="s">
        <v>1511</v>
      </c>
      <c r="C80" s="139" t="s">
        <v>1482</v>
      </c>
      <c r="D80" s="139" t="s">
        <v>1512</v>
      </c>
      <c r="E80" s="140">
        <v>2</v>
      </c>
      <c r="F80" s="141">
        <v>45054</v>
      </c>
      <c r="G80" s="145"/>
      <c r="H80" s="77"/>
      <c r="I80" s="127" t="s">
        <v>1484</v>
      </c>
      <c r="J80" s="147"/>
      <c r="K80" s="148"/>
      <c r="L80" s="149"/>
    </row>
    <row r="81" spans="1:12" s="150" customFormat="1" ht="15" customHeight="1">
      <c r="A81" s="138">
        <v>1248654</v>
      </c>
      <c r="B81" s="139" t="s">
        <v>1513</v>
      </c>
      <c r="C81" s="139" t="s">
        <v>1482</v>
      </c>
      <c r="D81" s="139" t="s">
        <v>1512</v>
      </c>
      <c r="E81" s="140">
        <v>2</v>
      </c>
      <c r="F81" s="141">
        <v>45054</v>
      </c>
      <c r="G81" s="145"/>
      <c r="H81" s="77"/>
      <c r="I81" s="127" t="s">
        <v>1484</v>
      </c>
      <c r="J81" s="147"/>
      <c r="K81" s="148"/>
      <c r="L81" s="149"/>
    </row>
    <row r="82" spans="1:12" s="131" customFormat="1" ht="15" customHeight="1">
      <c r="A82" s="138">
        <v>1293203</v>
      </c>
      <c r="B82" s="139" t="s">
        <v>1514</v>
      </c>
      <c r="C82" s="139" t="s">
        <v>1515</v>
      </c>
      <c r="D82" s="139" t="s">
        <v>1516</v>
      </c>
      <c r="E82" s="140">
        <v>3</v>
      </c>
      <c r="F82" s="141">
        <v>44452</v>
      </c>
      <c r="G82" s="126"/>
      <c r="H82" s="36"/>
      <c r="I82" s="127" t="s">
        <v>1484</v>
      </c>
      <c r="J82" s="128"/>
      <c r="K82" s="129"/>
      <c r="L82" s="130"/>
    </row>
    <row r="83" spans="1:12" s="131" customFormat="1" ht="15" customHeight="1">
      <c r="A83" s="138">
        <v>1293204</v>
      </c>
      <c r="B83" s="139" t="s">
        <v>1517</v>
      </c>
      <c r="C83" s="139" t="s">
        <v>1518</v>
      </c>
      <c r="D83" s="139" t="s">
        <v>1516</v>
      </c>
      <c r="E83" s="140">
        <v>3</v>
      </c>
      <c r="F83" s="141">
        <v>44452</v>
      </c>
      <c r="G83" s="126"/>
      <c r="H83" s="36"/>
      <c r="I83" s="127" t="s">
        <v>1484</v>
      </c>
      <c r="J83" s="128"/>
      <c r="K83" s="129"/>
      <c r="L83" s="130"/>
    </row>
    <row r="84" spans="1:12" s="150" customFormat="1" ht="15" customHeight="1">
      <c r="A84" s="142">
        <v>1247942</v>
      </c>
      <c r="B84" s="143" t="s">
        <v>1519</v>
      </c>
      <c r="C84" s="143" t="s">
        <v>1520</v>
      </c>
      <c r="D84" s="143" t="s">
        <v>1521</v>
      </c>
      <c r="E84" s="144">
        <v>1</v>
      </c>
      <c r="F84" s="141">
        <v>42719</v>
      </c>
      <c r="G84" s="145"/>
      <c r="H84" s="77"/>
      <c r="I84" s="146" t="s">
        <v>1484</v>
      </c>
      <c r="J84" s="147"/>
      <c r="K84" s="148"/>
      <c r="L84" s="149"/>
    </row>
    <row r="85" spans="1:12" s="150" customFormat="1" ht="15" customHeight="1">
      <c r="A85" s="142">
        <v>1247943</v>
      </c>
      <c r="B85" s="143" t="s">
        <v>1522</v>
      </c>
      <c r="C85" s="143" t="s">
        <v>1520</v>
      </c>
      <c r="D85" s="143" t="s">
        <v>1521</v>
      </c>
      <c r="E85" s="144">
        <v>1</v>
      </c>
      <c r="F85" s="141">
        <v>42719</v>
      </c>
      <c r="G85" s="145"/>
      <c r="H85" s="77"/>
      <c r="I85" s="146" t="s">
        <v>1484</v>
      </c>
      <c r="J85" s="147"/>
      <c r="K85" s="148"/>
      <c r="L85" s="149"/>
    </row>
    <row r="86" spans="1:12" s="131" customFormat="1" ht="15" customHeight="1">
      <c r="A86" s="138">
        <v>1151771</v>
      </c>
      <c r="B86" s="139" t="s">
        <v>1523</v>
      </c>
      <c r="C86" s="139" t="s">
        <v>1524</v>
      </c>
      <c r="D86" s="139" t="s">
        <v>1525</v>
      </c>
      <c r="E86" s="140">
        <v>5</v>
      </c>
      <c r="F86" s="141">
        <v>44501</v>
      </c>
      <c r="G86" s="126"/>
      <c r="H86" s="36" t="s">
        <v>1526</v>
      </c>
      <c r="I86" s="127" t="s">
        <v>1527</v>
      </c>
      <c r="J86" s="128"/>
      <c r="K86" s="129"/>
      <c r="L86" s="130"/>
    </row>
    <row r="87" spans="1:12" s="131" customFormat="1" ht="15" customHeight="1">
      <c r="A87" s="138">
        <v>1151772</v>
      </c>
      <c r="B87" s="139" t="s">
        <v>1528</v>
      </c>
      <c r="C87" s="139" t="s">
        <v>1524</v>
      </c>
      <c r="D87" s="139" t="s">
        <v>1525</v>
      </c>
      <c r="E87" s="140">
        <v>5</v>
      </c>
      <c r="F87" s="141">
        <v>44501</v>
      </c>
      <c r="G87" s="126"/>
      <c r="H87" s="36" t="s">
        <v>1529</v>
      </c>
      <c r="I87" s="127" t="s">
        <v>1527</v>
      </c>
      <c r="J87" s="128"/>
      <c r="K87" s="129"/>
      <c r="L87" s="130"/>
    </row>
    <row r="88" spans="1:12" s="131" customFormat="1" ht="15" customHeight="1">
      <c r="A88" s="138">
        <v>1151773</v>
      </c>
      <c r="B88" s="139" t="s">
        <v>1530</v>
      </c>
      <c r="C88" s="139" t="s">
        <v>1524</v>
      </c>
      <c r="D88" s="139" t="s">
        <v>1525</v>
      </c>
      <c r="E88" s="140">
        <v>5</v>
      </c>
      <c r="F88" s="141">
        <v>44501</v>
      </c>
      <c r="G88" s="126"/>
      <c r="H88" s="36" t="s">
        <v>1531</v>
      </c>
      <c r="I88" s="127" t="s">
        <v>1527</v>
      </c>
      <c r="J88" s="128"/>
      <c r="K88" s="129"/>
      <c r="L88" s="130"/>
    </row>
    <row r="89" spans="1:12" s="131" customFormat="1" ht="15" customHeight="1">
      <c r="A89" s="138">
        <v>1373771</v>
      </c>
      <c r="B89" s="139" t="s">
        <v>1532</v>
      </c>
      <c r="C89" s="139" t="s">
        <v>1533</v>
      </c>
      <c r="D89" s="139" t="s">
        <v>1534</v>
      </c>
      <c r="E89" s="140">
        <v>2</v>
      </c>
      <c r="F89" s="141">
        <v>44123</v>
      </c>
      <c r="G89" s="126">
        <v>1102014</v>
      </c>
      <c r="H89" s="36" t="s">
        <v>1535</v>
      </c>
      <c r="I89" s="127"/>
      <c r="J89" s="128"/>
      <c r="K89" s="129"/>
      <c r="L89" s="130"/>
    </row>
    <row r="90" spans="1:12" s="131" customFormat="1" ht="15" customHeight="1">
      <c r="A90" s="138">
        <v>1102020</v>
      </c>
      <c r="B90" s="139" t="s">
        <v>1536</v>
      </c>
      <c r="C90" s="139" t="s">
        <v>1537</v>
      </c>
      <c r="D90" s="139" t="s">
        <v>1538</v>
      </c>
      <c r="E90" s="140">
        <v>1</v>
      </c>
      <c r="F90" s="141">
        <v>43986</v>
      </c>
      <c r="G90" s="126"/>
      <c r="H90" s="36" t="s">
        <v>1539</v>
      </c>
      <c r="I90" s="127"/>
      <c r="J90" s="128"/>
      <c r="K90" s="129"/>
      <c r="L90" s="130"/>
    </row>
    <row r="91" spans="1:12" s="131" customFormat="1" ht="15" customHeight="1">
      <c r="A91" s="138">
        <v>1481492</v>
      </c>
      <c r="B91" s="139" t="s">
        <v>1540</v>
      </c>
      <c r="C91" s="139" t="s">
        <v>1541</v>
      </c>
      <c r="D91" s="139" t="s">
        <v>1542</v>
      </c>
      <c r="E91" s="140">
        <v>1</v>
      </c>
      <c r="F91" s="141">
        <v>45019</v>
      </c>
      <c r="G91" s="126"/>
      <c r="H91" s="36"/>
      <c r="I91" s="127"/>
      <c r="J91" s="128"/>
      <c r="K91" s="129"/>
      <c r="L91" s="130"/>
    </row>
    <row r="92" spans="1:12" s="131" customFormat="1" ht="15" customHeight="1">
      <c r="A92" s="110" t="s">
        <v>174</v>
      </c>
      <c r="B92" s="152" t="s">
        <v>1543</v>
      </c>
      <c r="C92" s="152" t="s">
        <v>1115</v>
      </c>
      <c r="D92" s="152" t="s">
        <v>1544</v>
      </c>
      <c r="E92" s="153">
        <v>3</v>
      </c>
      <c r="F92" s="154">
        <v>45324</v>
      </c>
      <c r="G92" s="126"/>
      <c r="H92" s="36"/>
      <c r="I92" s="127"/>
      <c r="J92" s="128"/>
      <c r="K92" s="129"/>
      <c r="L92" s="130"/>
    </row>
    <row r="93" spans="1:12" s="131" customFormat="1" ht="15" customHeight="1">
      <c r="A93" s="110" t="s">
        <v>174</v>
      </c>
      <c r="B93" s="152" t="s">
        <v>1545</v>
      </c>
      <c r="C93" s="152" t="s">
        <v>1115</v>
      </c>
      <c r="D93" s="152" t="s">
        <v>1546</v>
      </c>
      <c r="E93" s="153">
        <v>5</v>
      </c>
      <c r="F93" s="154">
        <v>45324</v>
      </c>
      <c r="G93" s="126"/>
      <c r="H93" s="36"/>
      <c r="I93" s="127"/>
      <c r="J93" s="128"/>
      <c r="K93" s="129"/>
      <c r="L93" s="130"/>
    </row>
    <row r="94" spans="1:12" s="131" customFormat="1" ht="15" customHeight="1">
      <c r="A94" s="110" t="s">
        <v>174</v>
      </c>
      <c r="B94" s="152" t="s">
        <v>1547</v>
      </c>
      <c r="C94" s="152" t="s">
        <v>1115</v>
      </c>
      <c r="D94" s="152" t="s">
        <v>1548</v>
      </c>
      <c r="E94" s="153">
        <v>2</v>
      </c>
      <c r="F94" s="154">
        <v>45324</v>
      </c>
      <c r="G94" s="126"/>
      <c r="H94" s="36"/>
      <c r="I94" s="127"/>
      <c r="J94" s="128"/>
      <c r="K94" s="129"/>
      <c r="L94" s="130"/>
    </row>
    <row r="95" spans="1:12" s="131" customFormat="1" ht="15" customHeight="1">
      <c r="A95" s="110" t="s">
        <v>174</v>
      </c>
      <c r="B95" s="152" t="s">
        <v>1549</v>
      </c>
      <c r="C95" s="152" t="s">
        <v>1550</v>
      </c>
      <c r="D95" s="152" t="s">
        <v>1551</v>
      </c>
      <c r="E95" s="153">
        <v>2</v>
      </c>
      <c r="F95" s="154">
        <v>45324</v>
      </c>
      <c r="G95" s="126"/>
      <c r="H95" s="36"/>
      <c r="I95" s="127"/>
      <c r="J95" s="128"/>
      <c r="K95" s="129"/>
      <c r="L95" s="130"/>
    </row>
    <row r="96" spans="1:12" s="131" customFormat="1" ht="15" customHeight="1">
      <c r="A96" s="110" t="s">
        <v>174</v>
      </c>
      <c r="B96" s="152" t="s">
        <v>1552</v>
      </c>
      <c r="C96" s="152" t="s">
        <v>1550</v>
      </c>
      <c r="D96" s="152" t="s">
        <v>1551</v>
      </c>
      <c r="E96" s="153">
        <v>1</v>
      </c>
      <c r="F96" s="154">
        <v>44580</v>
      </c>
      <c r="G96" s="126"/>
      <c r="H96" s="36"/>
      <c r="I96" s="127"/>
      <c r="J96" s="128"/>
      <c r="K96" s="129"/>
      <c r="L96" s="130"/>
    </row>
    <row r="97" spans="1:12" s="131" customFormat="1" ht="15" customHeight="1">
      <c r="A97" s="110" t="s">
        <v>174</v>
      </c>
      <c r="B97" s="152" t="s">
        <v>1553</v>
      </c>
      <c r="C97" s="152" t="s">
        <v>1115</v>
      </c>
      <c r="D97" s="152" t="s">
        <v>1554</v>
      </c>
      <c r="E97" s="153">
        <v>1</v>
      </c>
      <c r="F97" s="154">
        <v>44581</v>
      </c>
      <c r="G97" s="126"/>
      <c r="H97" s="36"/>
      <c r="I97" s="127"/>
      <c r="J97" s="128"/>
      <c r="K97" s="129"/>
      <c r="L97" s="130"/>
    </row>
    <row r="98" spans="1:12" s="131" customFormat="1" ht="15" customHeight="1">
      <c r="A98" s="110">
        <v>1453125</v>
      </c>
      <c r="B98" s="152" t="s">
        <v>1555</v>
      </c>
      <c r="C98" s="152" t="s">
        <v>1556</v>
      </c>
      <c r="D98" s="152" t="s">
        <v>1557</v>
      </c>
      <c r="E98" s="153">
        <v>2</v>
      </c>
      <c r="F98" s="154">
        <v>44670</v>
      </c>
      <c r="G98" s="126"/>
      <c r="H98" s="36"/>
      <c r="I98" s="127"/>
      <c r="J98" s="128"/>
      <c r="K98" s="129"/>
      <c r="L98" s="130"/>
    </row>
    <row r="99" spans="1:12" s="131" customFormat="1" ht="15" customHeight="1">
      <c r="A99" s="110" t="s">
        <v>174</v>
      </c>
      <c r="B99" s="152" t="s">
        <v>1558</v>
      </c>
      <c r="C99" s="152" t="s">
        <v>1115</v>
      </c>
      <c r="D99" s="152" t="s">
        <v>1559</v>
      </c>
      <c r="E99" s="153">
        <v>2</v>
      </c>
      <c r="F99" s="154">
        <v>44988</v>
      </c>
      <c r="G99" s="126"/>
      <c r="H99" s="36"/>
      <c r="I99" s="127"/>
      <c r="J99" s="128"/>
      <c r="K99" s="129"/>
      <c r="L99" s="130"/>
    </row>
    <row r="100" spans="1:12" s="131" customFormat="1" ht="15" customHeight="1">
      <c r="A100" s="110" t="s">
        <v>174</v>
      </c>
      <c r="B100" s="152" t="s">
        <v>1560</v>
      </c>
      <c r="C100" s="152" t="s">
        <v>1115</v>
      </c>
      <c r="D100" s="152" t="s">
        <v>1561</v>
      </c>
      <c r="E100" s="153">
        <v>2</v>
      </c>
      <c r="F100" s="154">
        <v>44988</v>
      </c>
      <c r="G100" s="126"/>
      <c r="H100" s="36"/>
      <c r="I100" s="127"/>
      <c r="J100" s="128"/>
      <c r="K100" s="129"/>
      <c r="L100" s="130"/>
    </row>
    <row r="101" spans="1:12" s="131" customFormat="1" ht="15" customHeight="1">
      <c r="A101" s="110">
        <v>1455780</v>
      </c>
      <c r="B101" s="152" t="s">
        <v>1562</v>
      </c>
      <c r="C101" s="152" t="s">
        <v>1563</v>
      </c>
      <c r="D101" s="152" t="s">
        <v>1564</v>
      </c>
      <c r="E101" s="153">
        <v>2</v>
      </c>
      <c r="F101" s="154">
        <v>45168</v>
      </c>
      <c r="G101" s="126"/>
      <c r="H101" s="36"/>
      <c r="I101" s="127"/>
      <c r="J101" s="128"/>
      <c r="K101" s="129"/>
      <c r="L101" s="130"/>
    </row>
    <row r="102" spans="1:12" s="38" customFormat="1" ht="15" customHeight="1">
      <c r="A102" s="157">
        <v>1321094</v>
      </c>
      <c r="B102" s="111" t="s">
        <v>1565</v>
      </c>
      <c r="C102" s="111" t="s">
        <v>1566</v>
      </c>
      <c r="D102" s="111" t="s">
        <v>1567</v>
      </c>
      <c r="E102" s="158">
        <v>4</v>
      </c>
      <c r="F102" s="159">
        <v>43678</v>
      </c>
      <c r="G102" s="126">
        <v>117659</v>
      </c>
      <c r="H102" s="36" t="s">
        <v>1568</v>
      </c>
      <c r="I102" s="127" t="s">
        <v>1103</v>
      </c>
      <c r="J102" s="35"/>
      <c r="K102" s="36"/>
      <c r="L102" s="162"/>
    </row>
    <row r="103" spans="1:12" s="38" customFormat="1" ht="15" customHeight="1">
      <c r="A103" s="157">
        <v>1320283</v>
      </c>
      <c r="B103" s="111" t="s">
        <v>1569</v>
      </c>
      <c r="C103" s="111" t="s">
        <v>1570</v>
      </c>
      <c r="D103" s="111" t="s">
        <v>1567</v>
      </c>
      <c r="E103" s="158">
        <v>4</v>
      </c>
      <c r="F103" s="159">
        <v>43864</v>
      </c>
      <c r="G103" s="126"/>
      <c r="H103" s="36" t="s">
        <v>1568</v>
      </c>
      <c r="I103" s="127" t="s">
        <v>1103</v>
      </c>
      <c r="J103" s="35"/>
      <c r="K103" s="36"/>
      <c r="L103" s="162"/>
    </row>
    <row r="104" spans="1:12" s="38" customFormat="1" ht="15" customHeight="1">
      <c r="A104" s="157">
        <v>1326739</v>
      </c>
      <c r="B104" s="111" t="s">
        <v>1571</v>
      </c>
      <c r="C104" s="111" t="s">
        <v>1572</v>
      </c>
      <c r="D104" s="111" t="s">
        <v>1573</v>
      </c>
      <c r="E104" s="158">
        <v>4</v>
      </c>
      <c r="F104" s="159">
        <v>43864</v>
      </c>
      <c r="G104" s="126">
        <v>117660</v>
      </c>
      <c r="H104" s="36" t="s">
        <v>1574</v>
      </c>
      <c r="I104" s="127" t="s">
        <v>1103</v>
      </c>
      <c r="J104" s="35"/>
      <c r="K104" s="36"/>
      <c r="L104" s="162"/>
    </row>
    <row r="105" spans="1:12" s="38" customFormat="1" ht="15" customHeight="1">
      <c r="A105" s="157">
        <v>1364248</v>
      </c>
      <c r="B105" s="111" t="s">
        <v>1575</v>
      </c>
      <c r="C105" s="111" t="s">
        <v>1576</v>
      </c>
      <c r="D105" s="111" t="s">
        <v>1573</v>
      </c>
      <c r="E105" s="158">
        <v>4</v>
      </c>
      <c r="F105" s="159">
        <v>43864</v>
      </c>
      <c r="G105" s="126"/>
      <c r="H105" s="36"/>
      <c r="I105" s="127"/>
      <c r="J105" s="35"/>
      <c r="K105" s="36"/>
      <c r="L105" s="162"/>
    </row>
    <row r="106" spans="1:12" s="38" customFormat="1" ht="15" customHeight="1">
      <c r="A106" s="157">
        <v>939815</v>
      </c>
      <c r="B106" s="111" t="s">
        <v>1577</v>
      </c>
      <c r="C106" s="111" t="s">
        <v>1578</v>
      </c>
      <c r="D106" s="111" t="s">
        <v>1579</v>
      </c>
      <c r="E106" s="158">
        <v>4</v>
      </c>
      <c r="F106" s="159">
        <v>45219</v>
      </c>
      <c r="G106" s="126"/>
      <c r="H106" s="36"/>
      <c r="I106" s="127"/>
      <c r="J106" s="35"/>
      <c r="K106" s="36"/>
      <c r="L106" s="162"/>
    </row>
    <row r="107" spans="1:12" s="38" customFormat="1" ht="15" customHeight="1">
      <c r="A107" s="157">
        <v>1321265</v>
      </c>
      <c r="B107" s="111" t="s">
        <v>1580</v>
      </c>
      <c r="C107" s="111" t="s">
        <v>1581</v>
      </c>
      <c r="D107" s="111" t="s">
        <v>1579</v>
      </c>
      <c r="E107" s="158">
        <v>4</v>
      </c>
      <c r="F107" s="159">
        <v>45219</v>
      </c>
      <c r="G107" s="126"/>
      <c r="H107" s="36"/>
      <c r="I107" s="127"/>
      <c r="J107" s="35"/>
      <c r="K107" s="36"/>
      <c r="L107" s="162"/>
    </row>
    <row r="108" spans="1:12" s="38" customFormat="1" ht="15" customHeight="1">
      <c r="A108" s="157">
        <v>1321058</v>
      </c>
      <c r="B108" s="111" t="s">
        <v>1582</v>
      </c>
      <c r="C108" s="111" t="s">
        <v>1583</v>
      </c>
      <c r="D108" s="111" t="s">
        <v>1584</v>
      </c>
      <c r="E108" s="158">
        <v>4</v>
      </c>
      <c r="F108" s="159">
        <v>43678</v>
      </c>
      <c r="G108" s="126">
        <v>114170</v>
      </c>
      <c r="H108" s="36" t="s">
        <v>1585</v>
      </c>
      <c r="I108" s="127" t="s">
        <v>1586</v>
      </c>
      <c r="J108" s="35"/>
      <c r="K108" s="36"/>
      <c r="L108" s="162"/>
    </row>
    <row r="109" spans="1:12" s="38" customFormat="1" ht="15" customHeight="1">
      <c r="A109" s="157">
        <v>1327195</v>
      </c>
      <c r="B109" s="111" t="s">
        <v>1587</v>
      </c>
      <c r="C109" s="111" t="s">
        <v>1588</v>
      </c>
      <c r="D109" s="111" t="s">
        <v>1584</v>
      </c>
      <c r="E109" s="158">
        <v>4</v>
      </c>
      <c r="F109" s="159">
        <v>43678</v>
      </c>
      <c r="G109" s="126"/>
      <c r="H109" s="36"/>
      <c r="I109" s="127"/>
      <c r="J109" s="35"/>
      <c r="K109" s="36"/>
      <c r="L109" s="162"/>
    </row>
    <row r="110" spans="1:12" s="38" customFormat="1" ht="15" customHeight="1">
      <c r="A110" s="157">
        <v>1337553</v>
      </c>
      <c r="B110" s="111" t="s">
        <v>1589</v>
      </c>
      <c r="C110" s="111" t="s">
        <v>1590</v>
      </c>
      <c r="D110" s="111" t="s">
        <v>1591</v>
      </c>
      <c r="E110" s="158">
        <v>3</v>
      </c>
      <c r="F110" s="159">
        <v>43678</v>
      </c>
      <c r="G110" s="126">
        <v>1217502</v>
      </c>
      <c r="H110" s="36" t="s">
        <v>1592</v>
      </c>
      <c r="I110" s="127" t="s">
        <v>1593</v>
      </c>
      <c r="J110" s="35"/>
      <c r="K110" s="36"/>
      <c r="L110" s="162"/>
    </row>
    <row r="111" spans="1:12" ht="15" customHeight="1">
      <c r="A111" s="157">
        <v>1337561</v>
      </c>
      <c r="B111" s="111" t="s">
        <v>1594</v>
      </c>
      <c r="C111" s="111" t="s">
        <v>1595</v>
      </c>
      <c r="D111" s="111" t="s">
        <v>1593</v>
      </c>
      <c r="E111" s="158">
        <v>3</v>
      </c>
      <c r="F111" s="159">
        <v>43678</v>
      </c>
      <c r="G111" s="126">
        <v>117417</v>
      </c>
      <c r="H111" s="36" t="s">
        <v>1596</v>
      </c>
      <c r="I111" s="127" t="s">
        <v>876</v>
      </c>
      <c r="J111" s="35"/>
      <c r="K111" s="36"/>
      <c r="L111" s="162"/>
    </row>
    <row r="112" spans="1:12" ht="15" customHeight="1">
      <c r="A112" s="157">
        <v>1121725</v>
      </c>
      <c r="B112" s="111" t="s">
        <v>1597</v>
      </c>
      <c r="C112" s="111" t="s">
        <v>1598</v>
      </c>
      <c r="D112" s="111" t="s">
        <v>1599</v>
      </c>
      <c r="E112" s="158">
        <v>3</v>
      </c>
      <c r="F112" s="159">
        <v>43678</v>
      </c>
      <c r="G112" s="126">
        <v>1121725</v>
      </c>
      <c r="H112" s="36" t="s">
        <v>1600</v>
      </c>
      <c r="I112" s="127" t="s">
        <v>1601</v>
      </c>
      <c r="J112" s="36"/>
      <c r="K112" s="36"/>
      <c r="L112" s="127"/>
    </row>
    <row r="113" spans="1:12" ht="15" customHeight="1">
      <c r="A113" s="157">
        <v>1320276</v>
      </c>
      <c r="B113" s="111" t="s">
        <v>1602</v>
      </c>
      <c r="C113" s="111" t="s">
        <v>1603</v>
      </c>
      <c r="D113" s="111" t="s">
        <v>1599</v>
      </c>
      <c r="E113" s="158">
        <v>3</v>
      </c>
      <c r="F113" s="159">
        <v>43678</v>
      </c>
      <c r="G113" s="126" t="s">
        <v>45</v>
      </c>
      <c r="H113" s="36" t="s">
        <v>1600</v>
      </c>
      <c r="I113" s="127" t="s">
        <v>1601</v>
      </c>
      <c r="J113" s="36"/>
      <c r="K113" s="36"/>
      <c r="L113" s="127"/>
    </row>
    <row r="114" spans="1:12" ht="15" customHeight="1">
      <c r="A114" s="157">
        <v>1121726</v>
      </c>
      <c r="B114" s="111" t="s">
        <v>1604</v>
      </c>
      <c r="C114" s="111" t="s">
        <v>1605</v>
      </c>
      <c r="D114" s="111" t="s">
        <v>1599</v>
      </c>
      <c r="E114" s="158">
        <v>3</v>
      </c>
      <c r="F114" s="159">
        <v>43678</v>
      </c>
      <c r="G114" s="126">
        <v>1121726</v>
      </c>
      <c r="H114" s="36" t="s">
        <v>1606</v>
      </c>
      <c r="I114" s="127" t="s">
        <v>1601</v>
      </c>
      <c r="J114" s="36"/>
      <c r="K114" s="36"/>
      <c r="L114" s="127"/>
    </row>
    <row r="115" spans="1:12" ht="15" customHeight="1">
      <c r="A115" s="157">
        <v>1320305</v>
      </c>
      <c r="B115" s="111" t="s">
        <v>1607</v>
      </c>
      <c r="C115" s="111" t="s">
        <v>1603</v>
      </c>
      <c r="D115" s="111" t="s">
        <v>1599</v>
      </c>
      <c r="E115" s="158">
        <v>3</v>
      </c>
      <c r="F115" s="159">
        <v>43678</v>
      </c>
      <c r="G115" s="126" t="s">
        <v>45</v>
      </c>
      <c r="H115" s="36" t="s">
        <v>1606</v>
      </c>
      <c r="I115" s="127" t="s">
        <v>1601</v>
      </c>
      <c r="J115" s="36"/>
      <c r="K115" s="36"/>
      <c r="L115" s="127"/>
    </row>
    <row r="116" spans="1:12" ht="15" customHeight="1">
      <c r="A116" s="157">
        <v>1346232</v>
      </c>
      <c r="B116" s="111" t="s">
        <v>1608</v>
      </c>
      <c r="C116" s="111" t="s">
        <v>1609</v>
      </c>
      <c r="D116" s="111" t="s">
        <v>1610</v>
      </c>
      <c r="E116" s="158">
        <v>1</v>
      </c>
      <c r="F116" s="159">
        <v>43661</v>
      </c>
      <c r="G116" s="126"/>
      <c r="H116" s="36"/>
      <c r="I116" s="127"/>
      <c r="J116" s="36"/>
      <c r="K116" s="36"/>
      <c r="L116" s="127"/>
    </row>
    <row r="117" spans="1:12" ht="15" customHeight="1">
      <c r="A117" s="157">
        <v>1346231</v>
      </c>
      <c r="B117" s="111" t="s">
        <v>1611</v>
      </c>
      <c r="C117" s="111" t="s">
        <v>1609</v>
      </c>
      <c r="D117" s="111" t="s">
        <v>1612</v>
      </c>
      <c r="E117" s="158">
        <v>1</v>
      </c>
      <c r="F117" s="159">
        <v>43661</v>
      </c>
      <c r="G117" s="126"/>
      <c r="H117" s="36"/>
      <c r="I117" s="127"/>
      <c r="J117" s="36"/>
      <c r="K117" s="36"/>
      <c r="L117" s="127"/>
    </row>
    <row r="118" spans="1:12" ht="15" customHeight="1">
      <c r="A118" s="157">
        <v>1346343</v>
      </c>
      <c r="B118" s="111" t="s">
        <v>1613</v>
      </c>
      <c r="C118" s="111" t="s">
        <v>1609</v>
      </c>
      <c r="D118" s="111" t="s">
        <v>1612</v>
      </c>
      <c r="E118" s="158">
        <v>1</v>
      </c>
      <c r="F118" s="159">
        <v>43661</v>
      </c>
      <c r="G118" s="126"/>
      <c r="H118" s="36"/>
      <c r="I118" s="127"/>
      <c r="J118" s="36"/>
      <c r="K118" s="36"/>
      <c r="L118" s="127"/>
    </row>
    <row r="119" spans="1:12" s="38" customFormat="1" ht="15" customHeight="1">
      <c r="A119" s="157">
        <v>1443575</v>
      </c>
      <c r="B119" s="111" t="s">
        <v>1614</v>
      </c>
      <c r="C119" s="111" t="s">
        <v>1615</v>
      </c>
      <c r="D119" s="111" t="s">
        <v>1616</v>
      </c>
      <c r="E119" s="158">
        <v>1</v>
      </c>
      <c r="F119" s="159">
        <v>44502</v>
      </c>
      <c r="G119" s="126">
        <v>873319</v>
      </c>
      <c r="H119" s="36" t="s">
        <v>1617</v>
      </c>
      <c r="I119" s="127" t="s">
        <v>1618</v>
      </c>
      <c r="J119" s="35"/>
      <c r="K119" s="36"/>
      <c r="L119" s="162"/>
    </row>
    <row r="120" spans="1:12" s="38" customFormat="1" ht="15" hidden="1" customHeight="1">
      <c r="A120" s="166">
        <v>1558106</v>
      </c>
      <c r="B120" s="167" t="s">
        <v>1619</v>
      </c>
      <c r="C120" s="167" t="s">
        <v>1620</v>
      </c>
      <c r="D120" s="167" t="s">
        <v>1621</v>
      </c>
      <c r="E120" s="168">
        <v>2</v>
      </c>
      <c r="F120" s="159">
        <v>46086</v>
      </c>
      <c r="G120" s="126"/>
      <c r="H120" s="36"/>
      <c r="I120" s="127"/>
      <c r="J120" s="35"/>
      <c r="K120" s="36"/>
      <c r="L120" s="162"/>
    </row>
    <row r="121" spans="1:12" ht="15" customHeight="1">
      <c r="A121" s="157">
        <v>1321235</v>
      </c>
      <c r="B121" s="111" t="s">
        <v>1622</v>
      </c>
      <c r="C121" s="111" t="s">
        <v>1623</v>
      </c>
      <c r="D121" s="111" t="s">
        <v>1624</v>
      </c>
      <c r="E121" s="158">
        <v>4</v>
      </c>
      <c r="F121" s="159">
        <v>43678</v>
      </c>
      <c r="G121" s="126">
        <v>828899</v>
      </c>
      <c r="H121" s="36" t="s">
        <v>1625</v>
      </c>
      <c r="I121" s="127" t="s">
        <v>1626</v>
      </c>
      <c r="J121" s="36"/>
      <c r="K121" s="36"/>
      <c r="L121" s="127"/>
    </row>
    <row r="122" spans="1:12" ht="15" customHeight="1">
      <c r="A122" s="157">
        <v>1320295</v>
      </c>
      <c r="B122" s="111" t="s">
        <v>1627</v>
      </c>
      <c r="C122" s="111" t="s">
        <v>1628</v>
      </c>
      <c r="D122" s="111" t="s">
        <v>1624</v>
      </c>
      <c r="E122" s="158">
        <v>4</v>
      </c>
      <c r="F122" s="159">
        <v>43678</v>
      </c>
      <c r="G122" s="126"/>
      <c r="H122" s="36" t="s">
        <v>1625</v>
      </c>
      <c r="I122" s="127" t="s">
        <v>1626</v>
      </c>
      <c r="J122" s="36"/>
      <c r="K122" s="36"/>
      <c r="L122" s="127"/>
    </row>
    <row r="123" spans="1:12" s="38" customFormat="1" ht="15" customHeight="1">
      <c r="A123" s="157">
        <v>1321228</v>
      </c>
      <c r="B123" s="111" t="s">
        <v>1629</v>
      </c>
      <c r="C123" s="111" t="s">
        <v>1630</v>
      </c>
      <c r="D123" s="111" t="s">
        <v>1631</v>
      </c>
      <c r="E123" s="158">
        <v>3</v>
      </c>
      <c r="F123" s="159">
        <v>43678</v>
      </c>
      <c r="G123" s="126">
        <v>828902</v>
      </c>
      <c r="H123" s="36" t="s">
        <v>1632</v>
      </c>
      <c r="I123" s="127" t="s">
        <v>1626</v>
      </c>
      <c r="J123" s="35"/>
      <c r="K123" s="36"/>
      <c r="L123" s="162"/>
    </row>
    <row r="124" spans="1:12" s="38" customFormat="1" ht="15" customHeight="1">
      <c r="A124" s="157">
        <v>1319210</v>
      </c>
      <c r="B124" s="111" t="s">
        <v>1633</v>
      </c>
      <c r="C124" s="111" t="s">
        <v>1634</v>
      </c>
      <c r="D124" s="111" t="s">
        <v>1635</v>
      </c>
      <c r="E124" s="158">
        <v>3</v>
      </c>
      <c r="F124" s="159">
        <v>44972</v>
      </c>
      <c r="G124" s="126"/>
      <c r="H124" s="36"/>
      <c r="I124" s="127"/>
      <c r="J124" s="35"/>
      <c r="K124" s="36"/>
      <c r="L124" s="162"/>
    </row>
    <row r="125" spans="1:12" s="38" customFormat="1" ht="15" customHeight="1">
      <c r="A125" s="157">
        <v>1319227</v>
      </c>
      <c r="B125" s="111" t="s">
        <v>1636</v>
      </c>
      <c r="C125" s="111" t="s">
        <v>1634</v>
      </c>
      <c r="D125" s="111" t="s">
        <v>1635</v>
      </c>
      <c r="E125" s="158">
        <v>3</v>
      </c>
      <c r="F125" s="159">
        <v>44972</v>
      </c>
      <c r="G125" s="126"/>
      <c r="H125" s="36"/>
      <c r="I125" s="127"/>
      <c r="J125" s="35"/>
      <c r="K125" s="36"/>
      <c r="L125" s="162"/>
    </row>
    <row r="126" spans="1:12" s="38" customFormat="1" ht="15" customHeight="1">
      <c r="A126" s="157">
        <v>1345137</v>
      </c>
      <c r="B126" s="111" t="s">
        <v>1637</v>
      </c>
      <c r="C126" s="111" t="s">
        <v>1638</v>
      </c>
      <c r="D126" s="111" t="s">
        <v>1639</v>
      </c>
      <c r="E126" s="158">
        <v>1</v>
      </c>
      <c r="F126" s="159">
        <v>43633</v>
      </c>
      <c r="G126" s="126"/>
      <c r="H126" s="36"/>
      <c r="I126" s="127"/>
      <c r="J126" s="35"/>
      <c r="K126" s="36"/>
      <c r="L126" s="162"/>
    </row>
    <row r="127" spans="1:12" s="38" customFormat="1" ht="15" customHeight="1">
      <c r="A127" s="157">
        <v>1347075</v>
      </c>
      <c r="B127" s="111" t="s">
        <v>1640</v>
      </c>
      <c r="C127" s="111" t="s">
        <v>1583</v>
      </c>
      <c r="D127" s="111" t="s">
        <v>1641</v>
      </c>
      <c r="E127" s="158">
        <v>1</v>
      </c>
      <c r="F127" s="159">
        <v>43720</v>
      </c>
      <c r="G127" s="126"/>
      <c r="H127" s="36"/>
      <c r="I127" s="127"/>
      <c r="J127" s="35"/>
      <c r="K127" s="36"/>
      <c r="L127" s="162"/>
    </row>
    <row r="128" spans="1:12" s="38" customFormat="1" ht="15" customHeight="1">
      <c r="A128" s="157">
        <v>1472569</v>
      </c>
      <c r="B128" s="111" t="s">
        <v>1642</v>
      </c>
      <c r="C128" s="111" t="s">
        <v>1643</v>
      </c>
      <c r="D128" s="111" t="s">
        <v>1644</v>
      </c>
      <c r="E128" s="158">
        <v>1</v>
      </c>
      <c r="F128" s="159">
        <v>44908</v>
      </c>
      <c r="G128" s="126"/>
      <c r="H128" s="36"/>
      <c r="I128" s="127"/>
      <c r="J128" s="35"/>
      <c r="K128" s="36"/>
      <c r="L128" s="162"/>
    </row>
    <row r="129" spans="1:12" s="38" customFormat="1" ht="15" customHeight="1">
      <c r="A129" s="157">
        <v>1101661</v>
      </c>
      <c r="B129" s="111" t="s">
        <v>1645</v>
      </c>
      <c r="C129" s="111" t="s">
        <v>1646</v>
      </c>
      <c r="D129" s="111" t="s">
        <v>1647</v>
      </c>
      <c r="E129" s="158">
        <v>1</v>
      </c>
      <c r="F129" s="159">
        <v>43755</v>
      </c>
      <c r="G129" s="126">
        <v>1101661</v>
      </c>
      <c r="H129" s="36" t="s">
        <v>1648</v>
      </c>
      <c r="I129" s="127" t="s">
        <v>1649</v>
      </c>
      <c r="J129" s="35"/>
      <c r="K129" s="36"/>
      <c r="L129" s="162"/>
    </row>
    <row r="130" spans="1:12" s="38" customFormat="1" ht="15" customHeight="1">
      <c r="A130" s="157">
        <v>1120184</v>
      </c>
      <c r="B130" s="111" t="s">
        <v>1650</v>
      </c>
      <c r="C130" s="111" t="s">
        <v>1651</v>
      </c>
      <c r="D130" s="111" t="s">
        <v>1652</v>
      </c>
      <c r="E130" s="158">
        <v>1</v>
      </c>
      <c r="F130" s="159">
        <v>43755</v>
      </c>
      <c r="G130" s="126">
        <v>1120184</v>
      </c>
      <c r="H130" s="36" t="s">
        <v>1653</v>
      </c>
      <c r="I130" s="127" t="s">
        <v>1649</v>
      </c>
      <c r="J130" s="35"/>
      <c r="K130" s="36"/>
      <c r="L130" s="162"/>
    </row>
    <row r="131" spans="1:12" s="38" customFormat="1" ht="15" customHeight="1">
      <c r="A131" s="157">
        <v>1101665</v>
      </c>
      <c r="B131" s="111" t="s">
        <v>1654</v>
      </c>
      <c r="C131" s="111" t="s">
        <v>1655</v>
      </c>
      <c r="D131" s="111" t="s">
        <v>1656</v>
      </c>
      <c r="E131" s="158">
        <v>1</v>
      </c>
      <c r="F131" s="159">
        <v>43755</v>
      </c>
      <c r="G131" s="126">
        <v>1101665</v>
      </c>
      <c r="H131" s="36" t="s">
        <v>1657</v>
      </c>
      <c r="I131" s="127" t="s">
        <v>1649</v>
      </c>
      <c r="J131" s="35"/>
      <c r="K131" s="36"/>
      <c r="L131" s="162"/>
    </row>
    <row r="132" spans="1:12" s="38" customFormat="1" ht="15" customHeight="1">
      <c r="A132" s="157">
        <v>1101662</v>
      </c>
      <c r="B132" s="111" t="s">
        <v>1658</v>
      </c>
      <c r="C132" s="111" t="s">
        <v>1659</v>
      </c>
      <c r="D132" s="111" t="s">
        <v>1660</v>
      </c>
      <c r="E132" s="158">
        <v>1</v>
      </c>
      <c r="F132" s="159">
        <v>43755</v>
      </c>
      <c r="G132" s="126">
        <v>1101662</v>
      </c>
      <c r="H132" s="36" t="s">
        <v>1661</v>
      </c>
      <c r="I132" s="127" t="s">
        <v>1649</v>
      </c>
      <c r="J132" s="35"/>
      <c r="K132" s="36"/>
      <c r="L132" s="162"/>
    </row>
    <row r="133" spans="1:12" s="38" customFormat="1" ht="15" customHeight="1">
      <c r="A133" s="157">
        <v>1321068</v>
      </c>
      <c r="B133" s="111" t="s">
        <v>1662</v>
      </c>
      <c r="C133" s="111" t="s">
        <v>1663</v>
      </c>
      <c r="D133" s="111" t="s">
        <v>1664</v>
      </c>
      <c r="E133" s="158">
        <v>4</v>
      </c>
      <c r="F133" s="159">
        <v>43487</v>
      </c>
      <c r="G133" s="126">
        <v>114171</v>
      </c>
      <c r="H133" s="36" t="s">
        <v>1665</v>
      </c>
      <c r="I133" s="127" t="s">
        <v>1586</v>
      </c>
      <c r="J133" s="35"/>
      <c r="K133" s="36"/>
      <c r="L133" s="162"/>
    </row>
    <row r="134" spans="1:12" s="38" customFormat="1" ht="15" customHeight="1">
      <c r="A134" s="157">
        <v>1327224</v>
      </c>
      <c r="B134" s="111" t="s">
        <v>1666</v>
      </c>
      <c r="C134" s="111" t="s">
        <v>1667</v>
      </c>
      <c r="D134" s="111" t="s">
        <v>1664</v>
      </c>
      <c r="E134" s="158">
        <v>4</v>
      </c>
      <c r="F134" s="159">
        <v>43487</v>
      </c>
      <c r="G134" s="126"/>
      <c r="H134" s="36"/>
      <c r="I134" s="127"/>
      <c r="J134" s="35"/>
      <c r="K134" s="36"/>
      <c r="L134" s="162"/>
    </row>
    <row r="135" spans="1:12" s="38" customFormat="1" ht="15" customHeight="1">
      <c r="A135" s="157">
        <v>1321097</v>
      </c>
      <c r="B135" s="111" t="s">
        <v>1668</v>
      </c>
      <c r="C135" s="111" t="s">
        <v>1669</v>
      </c>
      <c r="D135" s="111" t="s">
        <v>1670</v>
      </c>
      <c r="E135" s="158">
        <v>2</v>
      </c>
      <c r="F135" s="159">
        <v>43430</v>
      </c>
      <c r="G135" s="126">
        <v>827406</v>
      </c>
      <c r="H135" s="36" t="s">
        <v>1671</v>
      </c>
      <c r="I135" s="127" t="s">
        <v>1672</v>
      </c>
      <c r="J135" s="35"/>
      <c r="K135" s="36"/>
      <c r="L135" s="162"/>
    </row>
    <row r="136" spans="1:12" s="38" customFormat="1" ht="15" customHeight="1">
      <c r="A136" s="157">
        <v>1321102</v>
      </c>
      <c r="B136" s="111" t="s">
        <v>1673</v>
      </c>
      <c r="C136" s="111" t="s">
        <v>1674</v>
      </c>
      <c r="D136" s="111" t="s">
        <v>1675</v>
      </c>
      <c r="E136" s="158">
        <v>3</v>
      </c>
      <c r="F136" s="159">
        <v>43794</v>
      </c>
      <c r="G136" s="126">
        <v>117661</v>
      </c>
      <c r="H136" s="36" t="s">
        <v>1676</v>
      </c>
      <c r="I136" s="127" t="s">
        <v>1677</v>
      </c>
      <c r="J136" s="35"/>
      <c r="K136" s="36"/>
      <c r="L136" s="162"/>
    </row>
    <row r="137" spans="1:12" s="38" customFormat="1" ht="15" customHeight="1">
      <c r="A137" s="157">
        <v>1356024</v>
      </c>
      <c r="B137" s="111" t="s">
        <v>1678</v>
      </c>
      <c r="C137" s="111" t="s">
        <v>1679</v>
      </c>
      <c r="D137" s="111" t="s">
        <v>1675</v>
      </c>
      <c r="E137" s="158">
        <v>3</v>
      </c>
      <c r="F137" s="159">
        <v>43794</v>
      </c>
      <c r="G137" s="126"/>
      <c r="H137" s="36"/>
      <c r="I137" s="127"/>
      <c r="J137" s="35"/>
      <c r="K137" s="36"/>
      <c r="L137" s="162"/>
    </row>
    <row r="138" spans="1:12" s="38" customFormat="1" ht="15" customHeight="1">
      <c r="A138" s="157">
        <v>1321290</v>
      </c>
      <c r="B138" s="111" t="s">
        <v>1680</v>
      </c>
      <c r="C138" s="111" t="s">
        <v>1679</v>
      </c>
      <c r="D138" s="111" t="s">
        <v>1681</v>
      </c>
      <c r="E138" s="158">
        <v>2</v>
      </c>
      <c r="F138" s="159">
        <v>43418</v>
      </c>
      <c r="G138" s="126">
        <v>958456</v>
      </c>
      <c r="H138" s="36" t="s">
        <v>1682</v>
      </c>
      <c r="I138" s="127" t="s">
        <v>1677</v>
      </c>
      <c r="J138" s="35"/>
      <c r="K138" s="36"/>
      <c r="L138" s="162"/>
    </row>
    <row r="139" spans="1:12" s="38" customFormat="1" ht="15" customHeight="1">
      <c r="A139" s="157">
        <v>1321076</v>
      </c>
      <c r="B139" s="111" t="s">
        <v>1683</v>
      </c>
      <c r="C139" s="111" t="s">
        <v>1684</v>
      </c>
      <c r="D139" s="111" t="s">
        <v>1685</v>
      </c>
      <c r="E139" s="158">
        <v>2</v>
      </c>
      <c r="F139" s="159">
        <v>43431</v>
      </c>
      <c r="G139" s="126">
        <v>117675</v>
      </c>
      <c r="H139" s="36" t="s">
        <v>1686</v>
      </c>
      <c r="I139" s="127" t="s">
        <v>1687</v>
      </c>
      <c r="J139" s="35"/>
      <c r="K139" s="36"/>
      <c r="L139" s="162"/>
    </row>
    <row r="140" spans="1:12" s="38" customFormat="1" ht="15" customHeight="1">
      <c r="A140" s="157">
        <v>1321266</v>
      </c>
      <c r="B140" s="111" t="s">
        <v>1688</v>
      </c>
      <c r="C140" s="111" t="s">
        <v>1689</v>
      </c>
      <c r="D140" s="111" t="s">
        <v>1690</v>
      </c>
      <c r="E140" s="158">
        <v>3</v>
      </c>
      <c r="F140" s="159">
        <v>43418</v>
      </c>
      <c r="G140" s="126">
        <v>960383</v>
      </c>
      <c r="H140" s="36" t="s">
        <v>1691</v>
      </c>
      <c r="I140" s="127" t="s">
        <v>1687</v>
      </c>
      <c r="J140" s="35"/>
      <c r="K140" s="36"/>
      <c r="L140" s="162"/>
    </row>
    <row r="141" spans="1:12" ht="15" customHeight="1">
      <c r="A141" s="157">
        <v>117676</v>
      </c>
      <c r="B141" s="111" t="s">
        <v>1692</v>
      </c>
      <c r="C141" s="111" t="s">
        <v>1693</v>
      </c>
      <c r="D141" s="111" t="s">
        <v>1694</v>
      </c>
      <c r="E141" s="158">
        <v>3</v>
      </c>
      <c r="F141" s="159">
        <v>44704</v>
      </c>
      <c r="G141" s="126"/>
      <c r="H141" s="36" t="s">
        <v>1695</v>
      </c>
      <c r="I141" s="127" t="s">
        <v>1687</v>
      </c>
      <c r="J141" s="35"/>
      <c r="K141" s="36"/>
      <c r="L141" s="162"/>
    </row>
    <row r="142" spans="1:12" ht="15" customHeight="1">
      <c r="A142" s="157">
        <v>821129</v>
      </c>
      <c r="B142" s="111" t="s">
        <v>1696</v>
      </c>
      <c r="C142" s="111" t="s">
        <v>1697</v>
      </c>
      <c r="D142" s="111" t="s">
        <v>1698</v>
      </c>
      <c r="E142" s="158">
        <v>3</v>
      </c>
      <c r="F142" s="159">
        <v>44704</v>
      </c>
      <c r="G142" s="126"/>
      <c r="H142" s="36" t="s">
        <v>1699</v>
      </c>
      <c r="I142" s="127" t="s">
        <v>1687</v>
      </c>
      <c r="J142" s="35"/>
      <c r="K142" s="36" t="s">
        <v>1700</v>
      </c>
      <c r="L142" s="162"/>
    </row>
    <row r="143" spans="1:12" s="39" customFormat="1" ht="15" customHeight="1">
      <c r="A143" s="157">
        <v>1307732</v>
      </c>
      <c r="B143" s="111" t="s">
        <v>1701</v>
      </c>
      <c r="C143" s="111" t="s">
        <v>1702</v>
      </c>
      <c r="D143" s="111" t="s">
        <v>1703</v>
      </c>
      <c r="E143" s="158">
        <v>3</v>
      </c>
      <c r="F143" s="159">
        <v>43622</v>
      </c>
      <c r="G143" s="126"/>
      <c r="H143" s="36" t="s">
        <v>45</v>
      </c>
      <c r="I143" s="127" t="s">
        <v>45</v>
      </c>
      <c r="J143" s="52"/>
      <c r="K143" s="53"/>
      <c r="L143" s="169"/>
    </row>
    <row r="144" spans="1:12" s="39" customFormat="1" ht="15" customHeight="1">
      <c r="A144" s="157">
        <v>1310784</v>
      </c>
      <c r="B144" s="111" t="s">
        <v>1704</v>
      </c>
      <c r="C144" s="111" t="s">
        <v>1705</v>
      </c>
      <c r="D144" s="111" t="s">
        <v>1706</v>
      </c>
      <c r="E144" s="158">
        <v>3</v>
      </c>
      <c r="F144" s="159">
        <v>43622</v>
      </c>
      <c r="G144" s="126"/>
      <c r="H144" s="36" t="s">
        <v>45</v>
      </c>
      <c r="I144" s="127" t="s">
        <v>45</v>
      </c>
      <c r="J144" s="52"/>
      <c r="K144" s="53"/>
      <c r="L144" s="169"/>
    </row>
    <row r="145" spans="1:12" s="39" customFormat="1" ht="15" customHeight="1">
      <c r="A145" s="157">
        <v>1307687</v>
      </c>
      <c r="B145" s="111" t="s">
        <v>1707</v>
      </c>
      <c r="C145" s="111" t="s">
        <v>1702</v>
      </c>
      <c r="D145" s="111" t="s">
        <v>1708</v>
      </c>
      <c r="E145" s="158">
        <v>2</v>
      </c>
      <c r="F145" s="159">
        <v>43619</v>
      </c>
      <c r="G145" s="126"/>
      <c r="H145" s="36" t="s">
        <v>45</v>
      </c>
      <c r="I145" s="127" t="s">
        <v>45</v>
      </c>
      <c r="J145" s="52"/>
      <c r="K145" s="53"/>
      <c r="L145" s="169"/>
    </row>
    <row r="146" spans="1:12" s="39" customFormat="1" ht="15" customHeight="1">
      <c r="A146" s="157">
        <v>1340653</v>
      </c>
      <c r="B146" s="111" t="s">
        <v>1709</v>
      </c>
      <c r="C146" s="111" t="s">
        <v>1710</v>
      </c>
      <c r="D146" s="111" t="s">
        <v>1711</v>
      </c>
      <c r="E146" s="158">
        <v>2</v>
      </c>
      <c r="F146" s="159">
        <v>43622</v>
      </c>
      <c r="G146" s="126"/>
      <c r="H146" s="36" t="s">
        <v>45</v>
      </c>
      <c r="I146" s="127" t="s">
        <v>45</v>
      </c>
      <c r="J146" s="52"/>
      <c r="K146" s="53"/>
      <c r="L146" s="169"/>
    </row>
    <row r="147" spans="1:12" s="39" customFormat="1" ht="15" customHeight="1">
      <c r="A147" s="157">
        <v>1375760</v>
      </c>
      <c r="B147" s="111" t="s">
        <v>1712</v>
      </c>
      <c r="C147" s="111" t="s">
        <v>1713</v>
      </c>
      <c r="D147" s="111" t="s">
        <v>1714</v>
      </c>
      <c r="E147" s="158">
        <v>1</v>
      </c>
      <c r="F147" s="159">
        <v>43993</v>
      </c>
      <c r="G147" s="126">
        <v>1160325</v>
      </c>
      <c r="H147" s="36" t="s">
        <v>1715</v>
      </c>
      <c r="I147" s="127" t="s">
        <v>1716</v>
      </c>
      <c r="J147" s="52"/>
      <c r="K147" s="53"/>
      <c r="L147" s="169"/>
    </row>
    <row r="148" spans="1:12" s="39" customFormat="1" ht="15" customHeight="1">
      <c r="A148" s="157">
        <v>1474038</v>
      </c>
      <c r="B148" s="111" t="s">
        <v>1717</v>
      </c>
      <c r="C148" s="111" t="s">
        <v>1718</v>
      </c>
      <c r="D148" s="111" t="s">
        <v>1719</v>
      </c>
      <c r="E148" s="158">
        <v>1</v>
      </c>
      <c r="F148" s="159">
        <v>44931</v>
      </c>
      <c r="G148" s="126"/>
      <c r="H148" s="36" t="s">
        <v>1720</v>
      </c>
      <c r="I148" s="127" t="s">
        <v>1721</v>
      </c>
      <c r="J148" s="52"/>
      <c r="K148" s="53"/>
      <c r="L148" s="169"/>
    </row>
    <row r="149" spans="1:12" s="39" customFormat="1" ht="15" customHeight="1">
      <c r="A149" s="157">
        <v>1474039</v>
      </c>
      <c r="B149" s="111" t="s">
        <v>1722</v>
      </c>
      <c r="C149" s="111" t="s">
        <v>1718</v>
      </c>
      <c r="D149" s="111" t="s">
        <v>1719</v>
      </c>
      <c r="E149" s="158">
        <v>1</v>
      </c>
      <c r="F149" s="159">
        <v>44931</v>
      </c>
      <c r="G149" s="126"/>
      <c r="H149" s="36" t="s">
        <v>1723</v>
      </c>
      <c r="I149" s="127" t="s">
        <v>1721</v>
      </c>
      <c r="J149" s="52"/>
      <c r="K149" s="53"/>
      <c r="L149" s="169"/>
    </row>
    <row r="150" spans="1:12" s="39" customFormat="1" ht="15" customHeight="1">
      <c r="A150" s="157">
        <v>1474040</v>
      </c>
      <c r="B150" s="111" t="s">
        <v>1724</v>
      </c>
      <c r="C150" s="111" t="s">
        <v>1718</v>
      </c>
      <c r="D150" s="111" t="s">
        <v>1725</v>
      </c>
      <c r="E150" s="158">
        <v>1</v>
      </c>
      <c r="F150" s="159">
        <v>44931</v>
      </c>
      <c r="G150" s="126"/>
      <c r="H150" s="36" t="s">
        <v>1726</v>
      </c>
      <c r="I150" s="127" t="s">
        <v>1721</v>
      </c>
      <c r="J150" s="52"/>
      <c r="K150" s="53"/>
      <c r="L150" s="169"/>
    </row>
    <row r="151" spans="1:12" s="39" customFormat="1" ht="15" customHeight="1">
      <c r="A151" s="157">
        <v>1474081</v>
      </c>
      <c r="B151" s="111" t="s">
        <v>1727</v>
      </c>
      <c r="C151" s="111" t="s">
        <v>1718</v>
      </c>
      <c r="D151" s="111" t="s">
        <v>1728</v>
      </c>
      <c r="E151" s="158">
        <v>1</v>
      </c>
      <c r="F151" s="159">
        <v>44931</v>
      </c>
      <c r="G151" s="126"/>
      <c r="H151" s="36" t="s">
        <v>1729</v>
      </c>
      <c r="I151" s="127" t="s">
        <v>1721</v>
      </c>
      <c r="J151" s="52"/>
      <c r="K151" s="53"/>
      <c r="L151" s="169"/>
    </row>
    <row r="152" spans="1:12" s="39" customFormat="1" ht="15" customHeight="1">
      <c r="A152" s="157">
        <v>1474048</v>
      </c>
      <c r="B152" s="111" t="s">
        <v>1730</v>
      </c>
      <c r="C152" s="111" t="s">
        <v>1718</v>
      </c>
      <c r="D152" s="111" t="s">
        <v>1731</v>
      </c>
      <c r="E152" s="158">
        <v>1</v>
      </c>
      <c r="F152" s="159">
        <v>44931</v>
      </c>
      <c r="G152" s="126"/>
      <c r="H152" s="36" t="s">
        <v>1732</v>
      </c>
      <c r="I152" s="127" t="s">
        <v>1721</v>
      </c>
      <c r="J152" s="52"/>
      <c r="K152" s="53"/>
      <c r="L152" s="169"/>
    </row>
    <row r="153" spans="1:12" s="39" customFormat="1" ht="15" customHeight="1">
      <c r="A153" s="157">
        <v>1474068</v>
      </c>
      <c r="B153" s="111" t="s">
        <v>1733</v>
      </c>
      <c r="C153" s="111" t="s">
        <v>1718</v>
      </c>
      <c r="D153" s="111" t="s">
        <v>1734</v>
      </c>
      <c r="E153" s="158">
        <v>1</v>
      </c>
      <c r="F153" s="159">
        <v>44931</v>
      </c>
      <c r="G153" s="126"/>
      <c r="H153" s="36" t="s">
        <v>1735</v>
      </c>
      <c r="I153" s="127" t="s">
        <v>1721</v>
      </c>
      <c r="J153" s="52"/>
      <c r="K153" s="53"/>
      <c r="L153" s="169"/>
    </row>
    <row r="154" spans="1:12" s="39" customFormat="1" ht="15" customHeight="1">
      <c r="A154" s="157">
        <v>1485039</v>
      </c>
      <c r="B154" s="111" t="s">
        <v>1736</v>
      </c>
      <c r="C154" s="111" t="s">
        <v>1737</v>
      </c>
      <c r="D154" s="111" t="s">
        <v>1738</v>
      </c>
      <c r="E154" s="158">
        <v>1</v>
      </c>
      <c r="F154" s="159">
        <v>45080</v>
      </c>
      <c r="G154" s="126"/>
      <c r="H154" s="36"/>
      <c r="I154" s="127"/>
      <c r="J154" s="52"/>
      <c r="K154" s="53"/>
      <c r="L154" s="169"/>
    </row>
    <row r="155" spans="1:12" s="38" customFormat="1" ht="15" customHeight="1">
      <c r="A155" s="157">
        <v>1321248</v>
      </c>
      <c r="B155" s="111" t="s">
        <v>1739</v>
      </c>
      <c r="C155" s="111" t="s">
        <v>1674</v>
      </c>
      <c r="D155" s="111" t="s">
        <v>1740</v>
      </c>
      <c r="E155" s="158">
        <v>2</v>
      </c>
      <c r="F155" s="159">
        <v>43431</v>
      </c>
      <c r="G155" s="126">
        <v>828900</v>
      </c>
      <c r="H155" s="36" t="s">
        <v>1741</v>
      </c>
      <c r="I155" s="127" t="s">
        <v>1626</v>
      </c>
      <c r="J155" s="35"/>
      <c r="K155" s="36"/>
      <c r="L155" s="162"/>
    </row>
    <row r="156" spans="1:12" s="38" customFormat="1" ht="15" customHeight="1">
      <c r="A156" s="157">
        <v>1321237</v>
      </c>
      <c r="B156" s="111" t="s">
        <v>1742</v>
      </c>
      <c r="C156" s="111" t="s">
        <v>1684</v>
      </c>
      <c r="D156" s="111" t="s">
        <v>1743</v>
      </c>
      <c r="E156" s="158">
        <v>4</v>
      </c>
      <c r="F156" s="159">
        <v>45629</v>
      </c>
      <c r="G156" s="126">
        <v>828901</v>
      </c>
      <c r="H156" s="36" t="s">
        <v>1744</v>
      </c>
      <c r="I156" s="127" t="s">
        <v>1626</v>
      </c>
      <c r="J156" s="35"/>
      <c r="K156" s="36"/>
      <c r="L156" s="162"/>
    </row>
    <row r="157" spans="1:12" s="38" customFormat="1" ht="15" customHeight="1">
      <c r="A157" s="157">
        <v>1321229</v>
      </c>
      <c r="B157" s="111" t="s">
        <v>1745</v>
      </c>
      <c r="C157" s="111" t="s">
        <v>1746</v>
      </c>
      <c r="D157" s="111" t="s">
        <v>1747</v>
      </c>
      <c r="E157" s="158">
        <v>3</v>
      </c>
      <c r="F157" s="159">
        <v>43902</v>
      </c>
      <c r="G157" s="126">
        <v>828903</v>
      </c>
      <c r="H157" s="36" t="s">
        <v>1748</v>
      </c>
      <c r="I157" s="127" t="s">
        <v>1626</v>
      </c>
      <c r="J157" s="35"/>
      <c r="K157" s="36"/>
      <c r="L157" s="162"/>
    </row>
    <row r="158" spans="1:12" ht="15" customHeight="1">
      <c r="A158" s="157">
        <v>1337460</v>
      </c>
      <c r="B158" s="111" t="s">
        <v>1749</v>
      </c>
      <c r="C158" s="111" t="s">
        <v>1750</v>
      </c>
      <c r="D158" s="111" t="s">
        <v>1751</v>
      </c>
      <c r="E158" s="158">
        <v>4</v>
      </c>
      <c r="F158" s="159">
        <v>44487</v>
      </c>
      <c r="G158" s="126">
        <v>902267</v>
      </c>
      <c r="H158" s="36" t="s">
        <v>1752</v>
      </c>
      <c r="I158" s="127" t="s">
        <v>1753</v>
      </c>
      <c r="J158" s="35"/>
      <c r="K158" s="36"/>
      <c r="L158" s="162"/>
    </row>
    <row r="159" spans="1:12" s="38" customFormat="1" ht="15" customHeight="1">
      <c r="A159" s="157">
        <v>1337536</v>
      </c>
      <c r="B159" s="111" t="s">
        <v>1754</v>
      </c>
      <c r="C159" s="111" t="s">
        <v>1755</v>
      </c>
      <c r="D159" s="111" t="s">
        <v>1756</v>
      </c>
      <c r="E159" s="158">
        <v>2</v>
      </c>
      <c r="F159" s="159">
        <v>43600</v>
      </c>
      <c r="G159" s="126">
        <v>939818</v>
      </c>
      <c r="H159" s="36" t="s">
        <v>1757</v>
      </c>
      <c r="I159" s="127" t="s">
        <v>1753</v>
      </c>
      <c r="J159" s="35"/>
      <c r="K159" s="36"/>
      <c r="L159" s="162"/>
    </row>
    <row r="160" spans="1:12" ht="15" customHeight="1">
      <c r="A160" s="157">
        <v>1331057</v>
      </c>
      <c r="B160" s="111" t="s">
        <v>1758</v>
      </c>
      <c r="C160" s="111" t="s">
        <v>1759</v>
      </c>
      <c r="D160" s="111" t="s">
        <v>1760</v>
      </c>
      <c r="E160" s="158">
        <v>2</v>
      </c>
      <c r="F160" s="159">
        <v>43531</v>
      </c>
      <c r="G160" s="126">
        <v>1122936</v>
      </c>
      <c r="H160" s="36" t="s">
        <v>1761</v>
      </c>
      <c r="I160" s="127" t="s">
        <v>1762</v>
      </c>
      <c r="J160" s="35"/>
      <c r="K160" s="36"/>
      <c r="L160" s="162"/>
    </row>
    <row r="161" spans="1:12" ht="15" customHeight="1">
      <c r="A161" s="157">
        <v>825411</v>
      </c>
      <c r="B161" s="111" t="s">
        <v>1763</v>
      </c>
      <c r="C161" s="111" t="s">
        <v>1764</v>
      </c>
      <c r="D161" s="111" t="s">
        <v>1765</v>
      </c>
      <c r="E161" s="158">
        <v>1</v>
      </c>
      <c r="F161" s="159">
        <v>43123</v>
      </c>
      <c r="G161" s="126">
        <v>825411</v>
      </c>
      <c r="H161" s="36" t="s">
        <v>1686</v>
      </c>
      <c r="I161" s="127" t="s">
        <v>1687</v>
      </c>
      <c r="J161" s="35"/>
      <c r="K161" s="36"/>
      <c r="L161" s="162"/>
    </row>
    <row r="162" spans="1:12" ht="15" customHeight="1">
      <c r="A162" s="157">
        <v>957910</v>
      </c>
      <c r="B162" s="111" t="s">
        <v>1766</v>
      </c>
      <c r="C162" s="111" t="s">
        <v>1767</v>
      </c>
      <c r="D162" s="111" t="s">
        <v>1768</v>
      </c>
      <c r="E162" s="158">
        <v>3</v>
      </c>
      <c r="F162" s="159">
        <v>44704</v>
      </c>
      <c r="G162" s="126">
        <v>957910</v>
      </c>
      <c r="H162" s="36" t="s">
        <v>1769</v>
      </c>
      <c r="I162" s="127" t="s">
        <v>1762</v>
      </c>
      <c r="J162" s="35"/>
      <c r="K162" s="36"/>
      <c r="L162" s="162"/>
    </row>
    <row r="163" spans="1:12" ht="15" customHeight="1">
      <c r="A163" s="157">
        <v>1458288</v>
      </c>
      <c r="B163" s="111" t="s">
        <v>1770</v>
      </c>
      <c r="C163" s="111" t="s">
        <v>1771</v>
      </c>
      <c r="D163" s="111" t="s">
        <v>1768</v>
      </c>
      <c r="E163" s="158">
        <v>3</v>
      </c>
      <c r="F163" s="159">
        <v>44704</v>
      </c>
      <c r="G163" s="126"/>
      <c r="H163" s="36"/>
      <c r="I163" s="127"/>
      <c r="J163" s="35"/>
      <c r="K163" s="36"/>
      <c r="L163" s="162"/>
    </row>
    <row r="164" spans="1:12" ht="15" customHeight="1">
      <c r="A164" s="157">
        <v>1362498</v>
      </c>
      <c r="B164" s="111" t="s">
        <v>1772</v>
      </c>
      <c r="C164" s="111" t="s">
        <v>782</v>
      </c>
      <c r="D164" s="111" t="s">
        <v>1773</v>
      </c>
      <c r="E164" s="158">
        <v>1</v>
      </c>
      <c r="F164" s="159">
        <v>43550</v>
      </c>
      <c r="G164" s="126">
        <v>717965</v>
      </c>
      <c r="H164" s="36" t="s">
        <v>1774</v>
      </c>
      <c r="I164" s="127" t="s">
        <v>1775</v>
      </c>
      <c r="J164" s="35"/>
      <c r="K164" s="36"/>
      <c r="L164" s="162"/>
    </row>
    <row r="165" spans="1:12" ht="15" customHeight="1">
      <c r="A165" s="157">
        <v>1362468</v>
      </c>
      <c r="B165" s="111" t="s">
        <v>1776</v>
      </c>
      <c r="C165" s="111" t="s">
        <v>1777</v>
      </c>
      <c r="D165" s="111" t="s">
        <v>1778</v>
      </c>
      <c r="E165" s="158">
        <v>1</v>
      </c>
      <c r="F165" s="159">
        <v>43550</v>
      </c>
      <c r="G165" s="126">
        <v>948905</v>
      </c>
      <c r="H165" s="36" t="s">
        <v>1779</v>
      </c>
      <c r="I165" s="127" t="s">
        <v>1780</v>
      </c>
      <c r="J165" s="35"/>
      <c r="K165" s="36"/>
      <c r="L165" s="162"/>
    </row>
    <row r="166" spans="1:12" ht="15" customHeight="1">
      <c r="A166" s="157">
        <v>1356075</v>
      </c>
      <c r="B166" s="111" t="s">
        <v>1781</v>
      </c>
      <c r="C166" s="111" t="s">
        <v>1782</v>
      </c>
      <c r="D166" s="111" t="s">
        <v>1783</v>
      </c>
      <c r="E166" s="158">
        <v>1</v>
      </c>
      <c r="F166" s="159">
        <v>43787</v>
      </c>
      <c r="G166" s="126">
        <v>948905</v>
      </c>
      <c r="H166" s="36" t="s">
        <v>1779</v>
      </c>
      <c r="I166" s="127" t="s">
        <v>1780</v>
      </c>
      <c r="J166" s="35"/>
      <c r="K166" s="36"/>
      <c r="L166" s="162"/>
    </row>
    <row r="167" spans="1:12" ht="15" customHeight="1">
      <c r="A167" s="157">
        <v>1385125</v>
      </c>
      <c r="B167" s="111" t="s">
        <v>1784</v>
      </c>
      <c r="C167" s="111" t="s">
        <v>1785</v>
      </c>
      <c r="D167" s="111" t="s">
        <v>1786</v>
      </c>
      <c r="E167" s="158">
        <v>1</v>
      </c>
      <c r="F167" s="159">
        <v>44137</v>
      </c>
      <c r="G167" s="126"/>
      <c r="H167" s="36"/>
      <c r="I167" s="127"/>
      <c r="J167" s="35"/>
      <c r="K167" s="36"/>
      <c r="L167" s="162"/>
    </row>
    <row r="168" spans="1:12" ht="15" customHeight="1">
      <c r="A168" s="157">
        <v>1451000</v>
      </c>
      <c r="B168" s="111" t="s">
        <v>1787</v>
      </c>
      <c r="C168" s="111" t="s">
        <v>1788</v>
      </c>
      <c r="D168" s="111" t="s">
        <v>1789</v>
      </c>
      <c r="E168" s="158">
        <v>1</v>
      </c>
      <c r="F168" s="159">
        <v>44599</v>
      </c>
      <c r="G168" s="126"/>
      <c r="H168" s="36"/>
      <c r="I168" s="127"/>
      <c r="J168" s="35"/>
      <c r="K168" s="36"/>
      <c r="L168" s="162"/>
    </row>
    <row r="169" spans="1:12" ht="15" customHeight="1">
      <c r="A169" s="157">
        <v>1472582</v>
      </c>
      <c r="B169" s="111" t="s">
        <v>1790</v>
      </c>
      <c r="C169" s="111" t="s">
        <v>1643</v>
      </c>
      <c r="D169" s="111" t="s">
        <v>1791</v>
      </c>
      <c r="E169" s="158">
        <v>1</v>
      </c>
      <c r="F169" s="159">
        <v>44908</v>
      </c>
      <c r="G169" s="126"/>
      <c r="H169" s="36"/>
      <c r="I169" s="127"/>
      <c r="J169" s="35"/>
      <c r="K169" s="36"/>
      <c r="L169" s="162"/>
    </row>
    <row r="170" spans="1:12" ht="15" customHeight="1">
      <c r="A170" s="157">
        <v>1472570</v>
      </c>
      <c r="B170" s="111" t="s">
        <v>1792</v>
      </c>
      <c r="C170" s="111" t="s">
        <v>1793</v>
      </c>
      <c r="D170" s="111" t="s">
        <v>1794</v>
      </c>
      <c r="E170" s="158">
        <v>1</v>
      </c>
      <c r="F170" s="159">
        <v>44908</v>
      </c>
      <c r="G170" s="126"/>
      <c r="H170" s="36"/>
      <c r="I170" s="127"/>
      <c r="J170" s="35"/>
      <c r="K170" s="36"/>
      <c r="L170" s="162"/>
    </row>
    <row r="171" spans="1:12" s="38" customFormat="1" ht="15" customHeight="1">
      <c r="A171" s="157">
        <v>1331480</v>
      </c>
      <c r="B171" s="111" t="s">
        <v>1795</v>
      </c>
      <c r="C171" s="111" t="s">
        <v>1796</v>
      </c>
      <c r="D171" s="111" t="s">
        <v>1797</v>
      </c>
      <c r="E171" s="158">
        <v>2</v>
      </c>
      <c r="F171" s="159">
        <v>43536</v>
      </c>
      <c r="G171" s="126">
        <v>114161</v>
      </c>
      <c r="H171" s="36" t="s">
        <v>1798</v>
      </c>
      <c r="I171" s="127" t="s">
        <v>1799</v>
      </c>
      <c r="J171" s="35"/>
      <c r="K171" s="36"/>
      <c r="L171" s="162"/>
    </row>
    <row r="172" spans="1:12" s="38" customFormat="1" ht="15" customHeight="1">
      <c r="A172" s="157">
        <v>1326822</v>
      </c>
      <c r="B172" s="111" t="s">
        <v>1800</v>
      </c>
      <c r="C172" s="111" t="s">
        <v>1801</v>
      </c>
      <c r="D172" s="111" t="s">
        <v>1802</v>
      </c>
      <c r="E172" s="158">
        <v>2</v>
      </c>
      <c r="F172" s="159">
        <v>43489</v>
      </c>
      <c r="G172" s="126">
        <v>114160</v>
      </c>
      <c r="H172" s="36" t="s">
        <v>1803</v>
      </c>
      <c r="I172" s="127" t="s">
        <v>1799</v>
      </c>
      <c r="J172" s="35"/>
      <c r="K172" s="36"/>
      <c r="L172" s="162"/>
    </row>
    <row r="173" spans="1:12" s="38" customFormat="1" ht="15" customHeight="1">
      <c r="A173" s="157">
        <v>1326797</v>
      </c>
      <c r="B173" s="111" t="s">
        <v>1804</v>
      </c>
      <c r="C173" s="111" t="s">
        <v>1805</v>
      </c>
      <c r="D173" s="111" t="s">
        <v>1806</v>
      </c>
      <c r="E173" s="158">
        <v>2</v>
      </c>
      <c r="F173" s="159">
        <v>43489</v>
      </c>
      <c r="G173" s="126">
        <v>114158</v>
      </c>
      <c r="H173" s="36" t="s">
        <v>1807</v>
      </c>
      <c r="I173" s="127" t="s">
        <v>1799</v>
      </c>
      <c r="J173" s="35"/>
      <c r="K173" s="36"/>
      <c r="L173" s="162"/>
    </row>
    <row r="174" spans="1:12" s="38" customFormat="1" ht="15" customHeight="1">
      <c r="A174" s="157">
        <v>1331537</v>
      </c>
      <c r="B174" s="111" t="s">
        <v>1808</v>
      </c>
      <c r="C174" s="111" t="s">
        <v>1809</v>
      </c>
      <c r="D174" s="111" t="s">
        <v>1810</v>
      </c>
      <c r="E174" s="158">
        <v>2</v>
      </c>
      <c r="F174" s="159">
        <v>43536</v>
      </c>
      <c r="G174" s="126">
        <v>114159</v>
      </c>
      <c r="H174" s="36" t="s">
        <v>1811</v>
      </c>
      <c r="I174" s="127" t="s">
        <v>1799</v>
      </c>
      <c r="J174" s="35"/>
      <c r="K174" s="36"/>
      <c r="L174" s="162"/>
    </row>
    <row r="175" spans="1:12" s="38" customFormat="1" ht="15" customHeight="1">
      <c r="A175" s="157">
        <v>1426297</v>
      </c>
      <c r="B175" s="111" t="s">
        <v>1812</v>
      </c>
      <c r="C175" s="111" t="s">
        <v>1813</v>
      </c>
      <c r="D175" s="111" t="s">
        <v>1810</v>
      </c>
      <c r="E175" s="158">
        <v>3</v>
      </c>
      <c r="F175" s="159">
        <v>43866</v>
      </c>
      <c r="G175" s="126"/>
      <c r="H175" s="36"/>
      <c r="I175" s="127"/>
      <c r="J175" s="35"/>
      <c r="K175" s="36"/>
      <c r="L175" s="162"/>
    </row>
    <row r="176" spans="1:12" s="38" customFormat="1" ht="15" customHeight="1">
      <c r="A176" s="157">
        <v>1331538</v>
      </c>
      <c r="B176" s="111" t="s">
        <v>1814</v>
      </c>
      <c r="C176" s="111" t="s">
        <v>1801</v>
      </c>
      <c r="D176" s="111" t="s">
        <v>1815</v>
      </c>
      <c r="E176" s="158">
        <v>2</v>
      </c>
      <c r="F176" s="159">
        <v>43536</v>
      </c>
      <c r="G176" s="126">
        <v>114162</v>
      </c>
      <c r="H176" s="36" t="s">
        <v>1816</v>
      </c>
      <c r="I176" s="127" t="s">
        <v>1799</v>
      </c>
      <c r="J176" s="35"/>
      <c r="K176" s="36"/>
      <c r="L176" s="162"/>
    </row>
    <row r="177" spans="1:12" s="38" customFormat="1" ht="15" customHeight="1">
      <c r="A177" s="157">
        <v>1331536</v>
      </c>
      <c r="B177" s="111" t="s">
        <v>1817</v>
      </c>
      <c r="C177" s="111" t="s">
        <v>1818</v>
      </c>
      <c r="D177" s="111" t="s">
        <v>1819</v>
      </c>
      <c r="E177" s="158">
        <v>2</v>
      </c>
      <c r="F177" s="159">
        <v>43536</v>
      </c>
      <c r="G177" s="126">
        <v>114157</v>
      </c>
      <c r="H177" s="36" t="s">
        <v>1820</v>
      </c>
      <c r="I177" s="127" t="s">
        <v>1799</v>
      </c>
      <c r="J177" s="35"/>
      <c r="K177" s="36"/>
      <c r="L177" s="162"/>
    </row>
    <row r="178" spans="1:12" s="38" customFormat="1" ht="15" customHeight="1">
      <c r="A178" s="157">
        <v>1321098</v>
      </c>
      <c r="B178" s="111" t="s">
        <v>1821</v>
      </c>
      <c r="C178" s="111" t="s">
        <v>1822</v>
      </c>
      <c r="D178" s="111" t="s">
        <v>1823</v>
      </c>
      <c r="E178" s="158">
        <v>2</v>
      </c>
      <c r="F178" s="159">
        <v>43431</v>
      </c>
      <c r="G178" s="126">
        <v>827407</v>
      </c>
      <c r="H178" s="36" t="s">
        <v>1824</v>
      </c>
      <c r="I178" s="127" t="s">
        <v>1672</v>
      </c>
      <c r="J178" s="35"/>
      <c r="K178" s="36"/>
      <c r="L178" s="162"/>
    </row>
    <row r="179" spans="1:12" s="38" customFormat="1" ht="15" customHeight="1">
      <c r="A179" s="157">
        <v>1331516</v>
      </c>
      <c r="B179" s="111" t="s">
        <v>1825</v>
      </c>
      <c r="C179" s="111" t="s">
        <v>1826</v>
      </c>
      <c r="D179" s="111" t="s">
        <v>1827</v>
      </c>
      <c r="E179" s="158">
        <v>2</v>
      </c>
      <c r="F179" s="159">
        <v>43536</v>
      </c>
      <c r="G179" s="126">
        <v>114166</v>
      </c>
      <c r="H179" s="36" t="s">
        <v>1828</v>
      </c>
      <c r="I179" s="127" t="s">
        <v>1799</v>
      </c>
      <c r="J179" s="35"/>
      <c r="K179" s="36"/>
      <c r="L179" s="162"/>
    </row>
    <row r="180" spans="1:12" s="38" customFormat="1" ht="15" customHeight="1">
      <c r="A180" s="157">
        <v>1331541</v>
      </c>
      <c r="B180" s="111" t="s">
        <v>1829</v>
      </c>
      <c r="C180" s="111" t="s">
        <v>1805</v>
      </c>
      <c r="D180" s="111" t="s">
        <v>1830</v>
      </c>
      <c r="E180" s="158">
        <v>2</v>
      </c>
      <c r="F180" s="159">
        <v>43536</v>
      </c>
      <c r="G180" s="126">
        <v>114167</v>
      </c>
      <c r="H180" s="36" t="s">
        <v>1831</v>
      </c>
      <c r="I180" s="127" t="s">
        <v>1799</v>
      </c>
      <c r="J180" s="35"/>
      <c r="K180" s="36"/>
      <c r="L180" s="162"/>
    </row>
    <row r="181" spans="1:12" customFormat="1" ht="15" customHeight="1">
      <c r="A181" s="157">
        <v>1331806</v>
      </c>
      <c r="B181" s="111" t="s">
        <v>1832</v>
      </c>
      <c r="C181" s="111" t="s">
        <v>1833</v>
      </c>
      <c r="D181" s="111" t="s">
        <v>1834</v>
      </c>
      <c r="E181" s="158">
        <v>2</v>
      </c>
      <c r="F181" s="159">
        <v>43538</v>
      </c>
      <c r="G181" s="126">
        <v>939907</v>
      </c>
      <c r="H181" s="36" t="s">
        <v>1835</v>
      </c>
      <c r="I181" s="127" t="s">
        <v>1836</v>
      </c>
      <c r="J181" s="35"/>
      <c r="K181" s="36"/>
      <c r="L181" s="162"/>
    </row>
    <row r="182" spans="1:12" s="38" customFormat="1" ht="15" customHeight="1">
      <c r="A182" s="157">
        <v>1331528</v>
      </c>
      <c r="B182" s="111" t="s">
        <v>1837</v>
      </c>
      <c r="C182" s="111" t="s">
        <v>1838</v>
      </c>
      <c r="D182" s="111" t="s">
        <v>1839</v>
      </c>
      <c r="E182" s="158">
        <v>2</v>
      </c>
      <c r="F182" s="159">
        <v>43536</v>
      </c>
      <c r="G182" s="126">
        <v>113322</v>
      </c>
      <c r="H182" s="36" t="s">
        <v>1840</v>
      </c>
      <c r="I182" s="127" t="s">
        <v>1836</v>
      </c>
      <c r="J182" s="35"/>
      <c r="K182" s="36"/>
      <c r="L182" s="162"/>
    </row>
    <row r="183" spans="1:12" s="38" customFormat="1" ht="15" customHeight="1">
      <c r="A183" s="157">
        <v>1337572</v>
      </c>
      <c r="B183" s="111" t="s">
        <v>1841</v>
      </c>
      <c r="C183" s="111" t="s">
        <v>1842</v>
      </c>
      <c r="D183" s="111" t="s">
        <v>1843</v>
      </c>
      <c r="E183" s="158">
        <v>2</v>
      </c>
      <c r="F183" s="159">
        <v>43600</v>
      </c>
      <c r="G183" s="126">
        <v>902264</v>
      </c>
      <c r="H183" s="36" t="s">
        <v>1844</v>
      </c>
      <c r="I183" s="127" t="s">
        <v>1753</v>
      </c>
      <c r="J183" s="35"/>
      <c r="K183" s="36"/>
      <c r="L183" s="162"/>
    </row>
    <row r="184" spans="1:12" s="38" customFormat="1" ht="15" customHeight="1">
      <c r="A184" s="161">
        <v>1337736</v>
      </c>
      <c r="B184" s="160" t="s">
        <v>1845</v>
      </c>
      <c r="C184" s="160" t="s">
        <v>1846</v>
      </c>
      <c r="D184" s="160" t="s">
        <v>1847</v>
      </c>
      <c r="E184" s="158">
        <v>2</v>
      </c>
      <c r="F184" s="159">
        <v>43600</v>
      </c>
      <c r="G184" s="126">
        <v>902265</v>
      </c>
      <c r="H184" s="36" t="s">
        <v>1848</v>
      </c>
      <c r="I184" s="127" t="s">
        <v>1753</v>
      </c>
      <c r="J184" s="35"/>
      <c r="K184" s="36"/>
      <c r="L184" s="162"/>
    </row>
    <row r="185" spans="1:12" s="38" customFormat="1" ht="15" customHeight="1">
      <c r="A185" s="161">
        <v>1337737</v>
      </c>
      <c r="B185" s="160" t="s">
        <v>1849</v>
      </c>
      <c r="C185" s="160" t="s">
        <v>1850</v>
      </c>
      <c r="D185" s="160" t="s">
        <v>1851</v>
      </c>
      <c r="E185" s="158">
        <v>2</v>
      </c>
      <c r="F185" s="159">
        <v>43600</v>
      </c>
      <c r="G185" s="126">
        <v>902266</v>
      </c>
      <c r="H185" s="36" t="s">
        <v>1852</v>
      </c>
      <c r="I185" s="127" t="s">
        <v>1753</v>
      </c>
      <c r="J185" s="35"/>
      <c r="K185" s="36"/>
      <c r="L185" s="162"/>
    </row>
    <row r="186" spans="1:12" s="38" customFormat="1" ht="15" customHeight="1">
      <c r="A186" s="161">
        <v>1337777</v>
      </c>
      <c r="B186" s="160" t="s">
        <v>1853</v>
      </c>
      <c r="C186" s="160" t="s">
        <v>1854</v>
      </c>
      <c r="D186" s="160" t="s">
        <v>1855</v>
      </c>
      <c r="E186" s="158">
        <v>3</v>
      </c>
      <c r="F186" s="159">
        <v>43600</v>
      </c>
      <c r="G186" s="126">
        <v>956825</v>
      </c>
      <c r="H186" s="36" t="s">
        <v>1856</v>
      </c>
      <c r="I186" s="127" t="s">
        <v>1762</v>
      </c>
      <c r="J186" s="35"/>
      <c r="K186" s="36"/>
      <c r="L186" s="162"/>
    </row>
    <row r="187" spans="1:12" customFormat="1" ht="15" customHeight="1">
      <c r="A187" s="161">
        <v>1337822</v>
      </c>
      <c r="B187" s="160" t="s">
        <v>1857</v>
      </c>
      <c r="C187" s="160" t="s">
        <v>1858</v>
      </c>
      <c r="D187" s="160" t="s">
        <v>1859</v>
      </c>
      <c r="E187" s="158">
        <v>3</v>
      </c>
      <c r="F187" s="159">
        <v>43600</v>
      </c>
      <c r="G187" s="126">
        <v>956826</v>
      </c>
      <c r="H187" s="36" t="s">
        <v>1860</v>
      </c>
      <c r="I187" s="127" t="s">
        <v>1762</v>
      </c>
      <c r="J187" s="35"/>
      <c r="K187" s="36"/>
      <c r="L187" s="162"/>
    </row>
    <row r="188" spans="1:12" s="38" customFormat="1" ht="15" customHeight="1">
      <c r="A188" s="157">
        <v>1321307</v>
      </c>
      <c r="B188" s="111" t="s">
        <v>1861</v>
      </c>
      <c r="C188" s="111" t="s">
        <v>1583</v>
      </c>
      <c r="D188" s="111" t="s">
        <v>1862</v>
      </c>
      <c r="E188" s="158">
        <v>2</v>
      </c>
      <c r="F188" s="159">
        <v>43431</v>
      </c>
      <c r="G188" s="126">
        <v>980971</v>
      </c>
      <c r="H188" s="36" t="s">
        <v>1863</v>
      </c>
      <c r="I188" s="127" t="s">
        <v>1864</v>
      </c>
      <c r="J188" s="35"/>
      <c r="K188" s="36"/>
      <c r="L188" s="162"/>
    </row>
    <row r="189" spans="1:12" s="38" customFormat="1" ht="15" customHeight="1">
      <c r="A189" s="157">
        <v>1321227</v>
      </c>
      <c r="B189" s="111" t="s">
        <v>1865</v>
      </c>
      <c r="C189" s="111" t="s">
        <v>1663</v>
      </c>
      <c r="D189" s="111" t="s">
        <v>1866</v>
      </c>
      <c r="E189" s="158">
        <v>2</v>
      </c>
      <c r="F189" s="159">
        <v>43431</v>
      </c>
      <c r="G189" s="126">
        <v>980972</v>
      </c>
      <c r="H189" s="36" t="s">
        <v>1867</v>
      </c>
      <c r="I189" s="127" t="s">
        <v>1864</v>
      </c>
      <c r="J189" s="35"/>
      <c r="K189" s="36"/>
      <c r="L189" s="162"/>
    </row>
    <row r="190" spans="1:12" s="38" customFormat="1" ht="15" customHeight="1">
      <c r="A190" s="157">
        <v>1326802</v>
      </c>
      <c r="B190" s="111" t="s">
        <v>1868</v>
      </c>
      <c r="C190" s="111" t="s">
        <v>1663</v>
      </c>
      <c r="D190" s="111" t="s">
        <v>1869</v>
      </c>
      <c r="E190" s="158">
        <v>2</v>
      </c>
      <c r="F190" s="159">
        <v>43479</v>
      </c>
      <c r="G190" s="126">
        <v>114165</v>
      </c>
      <c r="H190" s="36" t="s">
        <v>1870</v>
      </c>
      <c r="I190" s="127" t="s">
        <v>1799</v>
      </c>
      <c r="J190" s="35"/>
      <c r="K190" s="36"/>
      <c r="L190" s="162"/>
    </row>
    <row r="191" spans="1:12" ht="15" customHeight="1">
      <c r="A191" s="157">
        <v>1362467</v>
      </c>
      <c r="B191" s="111" t="s">
        <v>1871</v>
      </c>
      <c r="C191" s="111" t="s">
        <v>1872</v>
      </c>
      <c r="D191" s="111" t="s">
        <v>1873</v>
      </c>
      <c r="E191" s="158">
        <v>3</v>
      </c>
      <c r="F191" s="159">
        <v>43867</v>
      </c>
      <c r="G191" s="126">
        <v>939908</v>
      </c>
      <c r="H191" s="36" t="s">
        <v>1874</v>
      </c>
      <c r="I191" s="127" t="s">
        <v>1836</v>
      </c>
      <c r="J191" s="35"/>
      <c r="K191" s="36"/>
      <c r="L191" s="162"/>
    </row>
    <row r="192" spans="1:12" s="46" customFormat="1" ht="15" customHeight="1">
      <c r="A192" s="172" t="s">
        <v>174</v>
      </c>
      <c r="B192" s="173" t="s">
        <v>1875</v>
      </c>
      <c r="C192" s="173" t="s">
        <v>1876</v>
      </c>
      <c r="D192" s="173" t="s">
        <v>1877</v>
      </c>
      <c r="E192" s="174">
        <v>1</v>
      </c>
      <c r="F192" s="159">
        <v>42996</v>
      </c>
      <c r="G192" s="145" t="s">
        <v>1878</v>
      </c>
      <c r="H192" s="77" t="s">
        <v>1879</v>
      </c>
      <c r="I192" s="146" t="s">
        <v>1880</v>
      </c>
      <c r="J192" s="76"/>
      <c r="K192" s="77"/>
      <c r="L192" s="175"/>
    </row>
    <row r="193" spans="1:12" ht="15" customHeight="1">
      <c r="A193" s="157">
        <v>1535043</v>
      </c>
      <c r="B193" s="111" t="s">
        <v>1881</v>
      </c>
      <c r="C193" s="111" t="s">
        <v>1882</v>
      </c>
      <c r="D193" s="111" t="s">
        <v>1883</v>
      </c>
      <c r="E193" s="158">
        <v>2</v>
      </c>
      <c r="F193" s="159">
        <v>45712</v>
      </c>
      <c r="G193" s="126">
        <v>748577</v>
      </c>
      <c r="H193" s="36" t="s">
        <v>1884</v>
      </c>
      <c r="I193" s="127" t="s">
        <v>1799</v>
      </c>
      <c r="J193" s="35"/>
      <c r="K193" s="36"/>
      <c r="L193" s="162"/>
    </row>
    <row r="194" spans="1:12" ht="15" customHeight="1">
      <c r="A194" s="157">
        <v>1322720</v>
      </c>
      <c r="B194" s="111" t="s">
        <v>1885</v>
      </c>
      <c r="C194" s="111" t="s">
        <v>1886</v>
      </c>
      <c r="D194" s="111" t="s">
        <v>1887</v>
      </c>
      <c r="E194" s="158">
        <v>1</v>
      </c>
      <c r="F194" s="159">
        <v>43418</v>
      </c>
      <c r="G194" s="126" t="s">
        <v>45</v>
      </c>
      <c r="H194" s="36" t="s">
        <v>45</v>
      </c>
      <c r="I194" s="127" t="s">
        <v>45</v>
      </c>
      <c r="J194" s="35"/>
      <c r="K194" s="36"/>
      <c r="L194" s="162"/>
    </row>
    <row r="195" spans="1:12" customFormat="1" ht="15" customHeight="1">
      <c r="A195" s="157">
        <v>1331823</v>
      </c>
      <c r="B195" s="111" t="s">
        <v>1888</v>
      </c>
      <c r="C195" s="111" t="s">
        <v>1889</v>
      </c>
      <c r="D195" s="111" t="s">
        <v>1890</v>
      </c>
      <c r="E195" s="158">
        <v>1</v>
      </c>
      <c r="F195" s="159">
        <v>43530</v>
      </c>
      <c r="G195" s="126" t="s">
        <v>45</v>
      </c>
      <c r="H195" s="36" t="s">
        <v>45</v>
      </c>
      <c r="I195" s="127" t="s">
        <v>45</v>
      </c>
      <c r="J195" s="35"/>
      <c r="K195" s="36"/>
      <c r="L195" s="162"/>
    </row>
    <row r="196" spans="1:12" customFormat="1" ht="15" customHeight="1">
      <c r="A196" s="157">
        <v>1498939</v>
      </c>
      <c r="B196" s="111" t="s">
        <v>1891</v>
      </c>
      <c r="C196" s="111" t="s">
        <v>1892</v>
      </c>
      <c r="D196" s="111" t="s">
        <v>1893</v>
      </c>
      <c r="E196" s="158">
        <v>1</v>
      </c>
      <c r="F196" s="159">
        <v>45238</v>
      </c>
      <c r="G196" s="126" t="s">
        <v>45</v>
      </c>
      <c r="H196" s="36" t="s">
        <v>45</v>
      </c>
      <c r="I196" s="127" t="s">
        <v>45</v>
      </c>
      <c r="J196" s="35"/>
      <c r="K196" s="36"/>
      <c r="L196" s="162"/>
    </row>
    <row r="197" spans="1:12" customFormat="1" ht="15" customHeight="1">
      <c r="A197" s="157">
        <v>1498951</v>
      </c>
      <c r="B197" s="111" t="s">
        <v>1894</v>
      </c>
      <c r="C197" s="111" t="s">
        <v>1892</v>
      </c>
      <c r="D197" s="111" t="s">
        <v>1895</v>
      </c>
      <c r="E197" s="158">
        <v>1</v>
      </c>
      <c r="F197" s="159">
        <v>45238</v>
      </c>
      <c r="G197" s="126" t="s">
        <v>45</v>
      </c>
      <c r="H197" s="36" t="s">
        <v>45</v>
      </c>
      <c r="I197" s="127" t="s">
        <v>45</v>
      </c>
      <c r="J197" s="35"/>
      <c r="K197" s="36"/>
      <c r="L197" s="162"/>
    </row>
    <row r="198" spans="1:12" customFormat="1" ht="15" customHeight="1">
      <c r="A198" s="157">
        <v>1498926</v>
      </c>
      <c r="B198" s="111" t="s">
        <v>1896</v>
      </c>
      <c r="C198" s="111" t="s">
        <v>1892</v>
      </c>
      <c r="D198" s="111" t="s">
        <v>1897</v>
      </c>
      <c r="E198" s="158">
        <v>1</v>
      </c>
      <c r="F198" s="159">
        <v>45238</v>
      </c>
      <c r="G198" s="126" t="s">
        <v>45</v>
      </c>
      <c r="H198" s="36" t="s">
        <v>45</v>
      </c>
      <c r="I198" s="127" t="s">
        <v>45</v>
      </c>
      <c r="J198" s="35"/>
      <c r="K198" s="36"/>
      <c r="L198" s="162"/>
    </row>
    <row r="199" spans="1:12" customFormat="1" ht="15" customHeight="1">
      <c r="A199" s="157">
        <v>1531910</v>
      </c>
      <c r="B199" s="111" t="s">
        <v>1898</v>
      </c>
      <c r="C199" s="111" t="s">
        <v>1899</v>
      </c>
      <c r="D199" s="111" t="s">
        <v>1900</v>
      </c>
      <c r="E199" s="158">
        <v>1</v>
      </c>
      <c r="F199" s="159">
        <v>45636</v>
      </c>
      <c r="G199" s="126" t="s">
        <v>45</v>
      </c>
      <c r="H199" s="36" t="s">
        <v>45</v>
      </c>
      <c r="I199" s="127" t="s">
        <v>45</v>
      </c>
      <c r="J199" s="35"/>
      <c r="K199" s="36"/>
      <c r="L199" s="162"/>
    </row>
    <row r="200" spans="1:12" s="38" customFormat="1" ht="15" customHeight="1">
      <c r="A200" s="157">
        <v>1322611</v>
      </c>
      <c r="B200" s="111" t="s">
        <v>1901</v>
      </c>
      <c r="C200" s="111" t="s">
        <v>1902</v>
      </c>
      <c r="D200" s="111" t="s">
        <v>1903</v>
      </c>
      <c r="E200" s="158">
        <v>2</v>
      </c>
      <c r="F200" s="159">
        <v>43437</v>
      </c>
      <c r="G200" s="126">
        <v>980932</v>
      </c>
      <c r="H200" s="36" t="s">
        <v>1904</v>
      </c>
      <c r="I200" s="127" t="s">
        <v>1905</v>
      </c>
      <c r="J200" s="35"/>
      <c r="K200" s="36"/>
      <c r="L200" s="162"/>
    </row>
    <row r="201" spans="1:12" customFormat="1" ht="15" customHeight="1">
      <c r="A201" s="157">
        <v>1322612</v>
      </c>
      <c r="B201" s="111" t="s">
        <v>1906</v>
      </c>
      <c r="C201" s="111" t="s">
        <v>1907</v>
      </c>
      <c r="D201" s="111" t="s">
        <v>1903</v>
      </c>
      <c r="E201" s="158">
        <v>2</v>
      </c>
      <c r="F201" s="159">
        <v>43437</v>
      </c>
      <c r="G201" s="126">
        <v>980933</v>
      </c>
      <c r="H201" s="36" t="s">
        <v>1908</v>
      </c>
      <c r="I201" s="127" t="s">
        <v>1905</v>
      </c>
      <c r="J201" s="35"/>
      <c r="K201" s="36"/>
      <c r="L201" s="162"/>
    </row>
    <row r="202" spans="1:12" customFormat="1" ht="15" customHeight="1">
      <c r="A202" s="161">
        <v>1322613</v>
      </c>
      <c r="B202" s="160" t="s">
        <v>1909</v>
      </c>
      <c r="C202" s="160" t="s">
        <v>1910</v>
      </c>
      <c r="D202" s="160" t="s">
        <v>1911</v>
      </c>
      <c r="E202" s="158">
        <v>2</v>
      </c>
      <c r="F202" s="159">
        <v>43437</v>
      </c>
      <c r="G202" s="126">
        <v>980935</v>
      </c>
      <c r="H202" s="36" t="s">
        <v>1912</v>
      </c>
      <c r="I202" s="127" t="s">
        <v>1905</v>
      </c>
      <c r="J202" s="35"/>
      <c r="K202" s="36"/>
      <c r="L202" s="162"/>
    </row>
    <row r="203" spans="1:12" customFormat="1" ht="15" customHeight="1">
      <c r="A203" s="161">
        <v>1322587</v>
      </c>
      <c r="B203" s="160" t="s">
        <v>1913</v>
      </c>
      <c r="C203" s="160" t="s">
        <v>1914</v>
      </c>
      <c r="D203" s="160" t="s">
        <v>1911</v>
      </c>
      <c r="E203" s="158">
        <v>2</v>
      </c>
      <c r="F203" s="159">
        <v>43437</v>
      </c>
      <c r="G203" s="126">
        <v>980936</v>
      </c>
      <c r="H203" s="36" t="s">
        <v>1915</v>
      </c>
      <c r="I203" s="127" t="s">
        <v>1905</v>
      </c>
      <c r="J203" s="35"/>
      <c r="K203" s="36"/>
      <c r="L203" s="162"/>
    </row>
    <row r="204" spans="1:12" customFormat="1" ht="15" customHeight="1">
      <c r="A204" s="157">
        <v>1322947</v>
      </c>
      <c r="B204" s="111" t="s">
        <v>1916</v>
      </c>
      <c r="C204" s="111" t="s">
        <v>1917</v>
      </c>
      <c r="D204" s="111" t="s">
        <v>1918</v>
      </c>
      <c r="E204" s="158">
        <v>5</v>
      </c>
      <c r="F204" s="159">
        <v>45629</v>
      </c>
      <c r="G204" s="126">
        <v>980948</v>
      </c>
      <c r="H204" s="36" t="s">
        <v>1919</v>
      </c>
      <c r="I204" s="127" t="s">
        <v>1920</v>
      </c>
      <c r="J204" s="35"/>
      <c r="K204" s="36"/>
      <c r="L204" s="162"/>
    </row>
    <row r="205" spans="1:12" customFormat="1" ht="15" customHeight="1">
      <c r="A205" s="157" t="s">
        <v>1921</v>
      </c>
      <c r="B205" s="111" t="s">
        <v>1922</v>
      </c>
      <c r="C205" s="111" t="s">
        <v>1923</v>
      </c>
      <c r="D205" s="111" t="s">
        <v>1918</v>
      </c>
      <c r="E205" s="158">
        <v>5</v>
      </c>
      <c r="F205" s="159">
        <v>45629</v>
      </c>
      <c r="G205" s="126">
        <v>980949</v>
      </c>
      <c r="H205" s="36" t="s">
        <v>1924</v>
      </c>
      <c r="I205" s="127" t="s">
        <v>1920</v>
      </c>
      <c r="J205" s="35"/>
      <c r="K205" s="36"/>
      <c r="L205" s="162"/>
    </row>
    <row r="206" spans="1:12" customFormat="1" ht="15" customHeight="1">
      <c r="A206" s="157">
        <v>1322981</v>
      </c>
      <c r="B206" s="111" t="s">
        <v>1925</v>
      </c>
      <c r="C206" s="111" t="s">
        <v>1926</v>
      </c>
      <c r="D206" s="111" t="s">
        <v>1927</v>
      </c>
      <c r="E206" s="158">
        <v>3</v>
      </c>
      <c r="F206" s="159">
        <v>45629</v>
      </c>
      <c r="G206" s="126">
        <v>980950</v>
      </c>
      <c r="H206" s="36" t="s">
        <v>1928</v>
      </c>
      <c r="I206" s="127" t="s">
        <v>1920</v>
      </c>
      <c r="J206" s="35"/>
      <c r="K206" s="36"/>
      <c r="L206" s="162"/>
    </row>
    <row r="207" spans="1:12" customFormat="1" ht="15" customHeight="1">
      <c r="A207" s="157">
        <v>1322940</v>
      </c>
      <c r="B207" s="111" t="s">
        <v>1929</v>
      </c>
      <c r="C207" s="111" t="s">
        <v>1930</v>
      </c>
      <c r="D207" s="111" t="s">
        <v>1927</v>
      </c>
      <c r="E207" s="158">
        <v>3</v>
      </c>
      <c r="F207" s="159">
        <v>45629</v>
      </c>
      <c r="G207" s="126">
        <v>980951</v>
      </c>
      <c r="H207" s="36" t="s">
        <v>1931</v>
      </c>
      <c r="I207" s="127" t="s">
        <v>1920</v>
      </c>
      <c r="J207" s="35"/>
      <c r="K207" s="36"/>
      <c r="L207" s="162"/>
    </row>
    <row r="208" spans="1:12" customFormat="1" ht="15" customHeight="1">
      <c r="A208" s="161">
        <v>1166621</v>
      </c>
      <c r="B208" s="160" t="s">
        <v>1901</v>
      </c>
      <c r="C208" s="111" t="s">
        <v>1932</v>
      </c>
      <c r="D208" s="160" t="s">
        <v>1933</v>
      </c>
      <c r="E208" s="158">
        <v>1</v>
      </c>
      <c r="F208" s="159">
        <v>42599</v>
      </c>
      <c r="G208" s="126"/>
      <c r="H208" s="36"/>
      <c r="I208" s="127"/>
      <c r="J208" s="35"/>
      <c r="K208" s="36"/>
      <c r="L208" s="162"/>
    </row>
    <row r="209" spans="1:12" customFormat="1" ht="15" customHeight="1">
      <c r="A209" s="161">
        <v>1166622</v>
      </c>
      <c r="B209" s="160" t="s">
        <v>1906</v>
      </c>
      <c r="C209" s="111" t="s">
        <v>1934</v>
      </c>
      <c r="D209" s="160" t="s">
        <v>1933</v>
      </c>
      <c r="E209" s="158">
        <v>1</v>
      </c>
      <c r="F209" s="159">
        <v>42599</v>
      </c>
      <c r="G209" s="126"/>
      <c r="H209" s="36"/>
      <c r="I209" s="127"/>
      <c r="J209" s="35"/>
      <c r="K209" s="36"/>
      <c r="L209" s="162"/>
    </row>
    <row r="210" spans="1:12" customFormat="1" ht="15" customHeight="1">
      <c r="A210" s="161">
        <v>1166609</v>
      </c>
      <c r="B210" s="160" t="s">
        <v>1935</v>
      </c>
      <c r="C210" s="111" t="s">
        <v>1936</v>
      </c>
      <c r="D210" s="160" t="s">
        <v>1937</v>
      </c>
      <c r="E210" s="158">
        <v>1</v>
      </c>
      <c r="F210" s="159">
        <v>42599</v>
      </c>
      <c r="G210" s="126"/>
      <c r="H210" s="36"/>
      <c r="I210" s="127"/>
      <c r="J210" s="35"/>
      <c r="K210" s="36"/>
      <c r="L210" s="162"/>
    </row>
    <row r="211" spans="1:12" customFormat="1" ht="15" customHeight="1">
      <c r="A211" s="161">
        <v>1166610</v>
      </c>
      <c r="B211" s="160" t="s">
        <v>1938</v>
      </c>
      <c r="C211" s="111" t="s">
        <v>1939</v>
      </c>
      <c r="D211" s="160" t="s">
        <v>1937</v>
      </c>
      <c r="E211" s="158">
        <v>1</v>
      </c>
      <c r="F211" s="159">
        <v>42599</v>
      </c>
      <c r="G211" s="126"/>
      <c r="H211" s="36"/>
      <c r="I211" s="127"/>
      <c r="J211" s="35"/>
      <c r="K211" s="36"/>
      <c r="L211" s="162"/>
    </row>
    <row r="212" spans="1:12" customFormat="1" ht="15" customHeight="1">
      <c r="A212" s="170"/>
      <c r="B212" s="177" t="s">
        <v>1940</v>
      </c>
      <c r="C212" s="177" t="s">
        <v>304</v>
      </c>
      <c r="D212" s="177" t="s">
        <v>1941</v>
      </c>
      <c r="E212" s="178">
        <v>1</v>
      </c>
      <c r="F212" s="159"/>
      <c r="G212" s="126"/>
      <c r="H212" s="36"/>
      <c r="I212" s="127"/>
      <c r="J212" s="35"/>
      <c r="K212" s="36"/>
      <c r="L212" s="162"/>
    </row>
    <row r="213" spans="1:12" customFormat="1" ht="15" customHeight="1">
      <c r="A213" s="170"/>
      <c r="B213" s="177" t="s">
        <v>1942</v>
      </c>
      <c r="C213" s="177" t="s">
        <v>304</v>
      </c>
      <c r="D213" s="177" t="s">
        <v>1943</v>
      </c>
      <c r="E213" s="178">
        <v>1</v>
      </c>
      <c r="F213" s="159">
        <v>44796</v>
      </c>
      <c r="G213" s="126"/>
      <c r="H213" s="36"/>
      <c r="I213" s="127"/>
      <c r="J213" s="35"/>
      <c r="K213" s="36"/>
      <c r="L213" s="162"/>
    </row>
    <row r="214" spans="1:12" customFormat="1" ht="15" hidden="1" customHeight="1">
      <c r="A214" s="166">
        <v>1452448</v>
      </c>
      <c r="B214" s="167" t="s">
        <v>1944</v>
      </c>
      <c r="C214" s="167" t="s">
        <v>245</v>
      </c>
      <c r="D214" s="167" t="s">
        <v>1945</v>
      </c>
      <c r="E214" s="168">
        <v>1</v>
      </c>
      <c r="F214" s="159">
        <v>46036</v>
      </c>
      <c r="G214" s="126">
        <v>1452448</v>
      </c>
      <c r="H214" s="36" t="s">
        <v>45</v>
      </c>
      <c r="I214" s="127" t="s">
        <v>1946</v>
      </c>
      <c r="J214" s="35"/>
      <c r="K214" s="36"/>
      <c r="L214" s="162"/>
    </row>
    <row r="215" spans="1:12" customFormat="1" ht="15" hidden="1" customHeight="1">
      <c r="A215" s="166">
        <v>1452484</v>
      </c>
      <c r="B215" s="167" t="s">
        <v>1947</v>
      </c>
      <c r="C215" s="167" t="s">
        <v>245</v>
      </c>
      <c r="D215" s="167" t="s">
        <v>1945</v>
      </c>
      <c r="E215" s="168">
        <v>1</v>
      </c>
      <c r="F215" s="159">
        <v>46036</v>
      </c>
      <c r="G215" s="126">
        <v>1452484</v>
      </c>
      <c r="H215" s="36" t="s">
        <v>45</v>
      </c>
      <c r="I215" s="127" t="s">
        <v>1946</v>
      </c>
      <c r="J215" s="35"/>
      <c r="K215" s="36"/>
      <c r="L215" s="162"/>
    </row>
    <row r="216" spans="1:12" s="38" customFormat="1" ht="15" customHeight="1">
      <c r="A216" s="157">
        <v>1321323</v>
      </c>
      <c r="B216" s="111" t="s">
        <v>1948</v>
      </c>
      <c r="C216" s="111" t="s">
        <v>1949</v>
      </c>
      <c r="D216" s="111" t="s">
        <v>1950</v>
      </c>
      <c r="E216" s="158">
        <v>2</v>
      </c>
      <c r="F216" s="159">
        <v>43423</v>
      </c>
      <c r="G216" s="126">
        <v>114280</v>
      </c>
      <c r="H216" s="36" t="s">
        <v>1951</v>
      </c>
      <c r="I216" s="127" t="s">
        <v>1952</v>
      </c>
      <c r="J216" s="35"/>
      <c r="K216" s="36"/>
      <c r="L216" s="162"/>
    </row>
    <row r="217" spans="1:12" s="38" customFormat="1" ht="15" customHeight="1">
      <c r="A217" s="157">
        <v>1321333</v>
      </c>
      <c r="B217" s="111" t="s">
        <v>1953</v>
      </c>
      <c r="C217" s="111" t="s">
        <v>1954</v>
      </c>
      <c r="D217" s="111" t="s">
        <v>1955</v>
      </c>
      <c r="E217" s="158">
        <v>2</v>
      </c>
      <c r="F217" s="159">
        <v>43391</v>
      </c>
      <c r="G217" s="126">
        <v>117666</v>
      </c>
      <c r="H217" s="36" t="s">
        <v>1956</v>
      </c>
      <c r="I217" s="127" t="s">
        <v>1103</v>
      </c>
      <c r="J217" s="35"/>
      <c r="K217" s="36"/>
      <c r="L217" s="162"/>
    </row>
    <row r="218" spans="1:12" s="38" customFormat="1" ht="15" customHeight="1">
      <c r="A218" s="157">
        <v>1320317</v>
      </c>
      <c r="B218" s="111" t="s">
        <v>1957</v>
      </c>
      <c r="C218" s="111" t="s">
        <v>1958</v>
      </c>
      <c r="D218" s="111" t="s">
        <v>1955</v>
      </c>
      <c r="E218" s="158">
        <v>2</v>
      </c>
      <c r="F218" s="159">
        <v>43391</v>
      </c>
      <c r="G218" s="126"/>
      <c r="H218" s="36" t="s">
        <v>1956</v>
      </c>
      <c r="I218" s="127" t="s">
        <v>1103</v>
      </c>
      <c r="J218" s="35"/>
      <c r="K218" s="36"/>
      <c r="L218" s="162"/>
    </row>
    <row r="219" spans="1:12" s="38" customFormat="1" ht="15" customHeight="1">
      <c r="A219" s="157">
        <v>1321332</v>
      </c>
      <c r="B219" s="111" t="s">
        <v>1959</v>
      </c>
      <c r="C219" s="111" t="s">
        <v>1960</v>
      </c>
      <c r="D219" s="111" t="s">
        <v>1961</v>
      </c>
      <c r="E219" s="158">
        <v>2</v>
      </c>
      <c r="F219" s="159">
        <v>43419</v>
      </c>
      <c r="G219" s="126">
        <v>114175</v>
      </c>
      <c r="H219" s="36" t="s">
        <v>1962</v>
      </c>
      <c r="I219" s="127" t="s">
        <v>1586</v>
      </c>
      <c r="J219" s="35"/>
      <c r="K219" s="36"/>
      <c r="L219" s="162"/>
    </row>
    <row r="220" spans="1:12" s="38" customFormat="1" ht="15" customHeight="1">
      <c r="A220" s="157">
        <v>1321219</v>
      </c>
      <c r="B220" s="111" t="s">
        <v>1963</v>
      </c>
      <c r="C220" s="111" t="s">
        <v>1964</v>
      </c>
      <c r="D220" s="111" t="s">
        <v>1961</v>
      </c>
      <c r="E220" s="158">
        <v>2</v>
      </c>
      <c r="F220" s="159">
        <v>43419</v>
      </c>
      <c r="G220" s="126"/>
      <c r="H220" s="36" t="s">
        <v>1962</v>
      </c>
      <c r="I220" s="127" t="s">
        <v>1586</v>
      </c>
      <c r="J220" s="35"/>
      <c r="K220" s="36"/>
      <c r="L220" s="162"/>
    </row>
    <row r="221" spans="1:12" s="38" customFormat="1" ht="15" customHeight="1">
      <c r="A221" s="157">
        <v>1321331</v>
      </c>
      <c r="B221" s="111" t="s">
        <v>1965</v>
      </c>
      <c r="C221" s="111" t="s">
        <v>1966</v>
      </c>
      <c r="D221" s="111" t="s">
        <v>1961</v>
      </c>
      <c r="E221" s="158">
        <v>2</v>
      </c>
      <c r="F221" s="159">
        <v>43419</v>
      </c>
      <c r="G221" s="126">
        <v>114174</v>
      </c>
      <c r="H221" s="36" t="s">
        <v>1967</v>
      </c>
      <c r="I221" s="127" t="s">
        <v>1586</v>
      </c>
      <c r="J221" s="35"/>
      <c r="K221" s="36"/>
      <c r="L221" s="162"/>
    </row>
    <row r="222" spans="1:12" s="38" customFormat="1" ht="15" customHeight="1">
      <c r="A222" s="157">
        <v>1321316</v>
      </c>
      <c r="B222" s="111" t="s">
        <v>1968</v>
      </c>
      <c r="C222" s="111" t="s">
        <v>1969</v>
      </c>
      <c r="D222" s="111" t="s">
        <v>1961</v>
      </c>
      <c r="E222" s="158">
        <v>2</v>
      </c>
      <c r="F222" s="159">
        <v>43419</v>
      </c>
      <c r="G222" s="126"/>
      <c r="H222" s="36"/>
      <c r="I222" s="127" t="s">
        <v>1586</v>
      </c>
      <c r="J222" s="35"/>
      <c r="K222" s="36"/>
      <c r="L222" s="162"/>
    </row>
    <row r="223" spans="1:12" s="38" customFormat="1" ht="15" customHeight="1">
      <c r="A223" s="157">
        <v>1321327</v>
      </c>
      <c r="B223" s="111" t="s">
        <v>1970</v>
      </c>
      <c r="C223" s="111" t="s">
        <v>1954</v>
      </c>
      <c r="D223" s="111" t="s">
        <v>1971</v>
      </c>
      <c r="E223" s="158">
        <v>3</v>
      </c>
      <c r="F223" s="159">
        <v>43419</v>
      </c>
      <c r="G223" s="126">
        <v>117669</v>
      </c>
      <c r="H223" s="36" t="s">
        <v>1972</v>
      </c>
      <c r="I223" s="127" t="s">
        <v>1103</v>
      </c>
      <c r="J223" s="35"/>
      <c r="K223" s="36"/>
      <c r="L223" s="162"/>
    </row>
    <row r="224" spans="1:12" s="38" customFormat="1" ht="15" customHeight="1">
      <c r="A224" s="157">
        <v>1320322</v>
      </c>
      <c r="B224" s="111" t="s">
        <v>1973</v>
      </c>
      <c r="C224" s="111" t="s">
        <v>1958</v>
      </c>
      <c r="D224" s="111" t="s">
        <v>1971</v>
      </c>
      <c r="E224" s="158">
        <v>3</v>
      </c>
      <c r="F224" s="159">
        <v>43419</v>
      </c>
      <c r="G224" s="126"/>
      <c r="H224" s="36" t="s">
        <v>1972</v>
      </c>
      <c r="I224" s="127" t="s">
        <v>1103</v>
      </c>
      <c r="J224" s="35"/>
      <c r="K224" s="36"/>
      <c r="L224" s="162"/>
    </row>
    <row r="225" spans="1:12" s="38" customFormat="1" ht="15" customHeight="1">
      <c r="A225" s="157">
        <v>1321224</v>
      </c>
      <c r="B225" s="111" t="s">
        <v>1974</v>
      </c>
      <c r="C225" s="111" t="s">
        <v>1975</v>
      </c>
      <c r="D225" s="111" t="s">
        <v>1976</v>
      </c>
      <c r="E225" s="158">
        <v>2</v>
      </c>
      <c r="F225" s="159">
        <v>43419</v>
      </c>
      <c r="G225" s="126">
        <v>117663</v>
      </c>
      <c r="H225" s="36" t="s">
        <v>1977</v>
      </c>
      <c r="I225" s="127" t="s">
        <v>1677</v>
      </c>
      <c r="J225" s="35"/>
      <c r="K225" s="36"/>
      <c r="L225" s="162"/>
    </row>
    <row r="226" spans="1:12" s="38" customFormat="1" ht="15" customHeight="1">
      <c r="A226" s="157">
        <v>1321324</v>
      </c>
      <c r="B226" s="111" t="s">
        <v>1978</v>
      </c>
      <c r="C226" s="111" t="s">
        <v>1979</v>
      </c>
      <c r="D226" s="111" t="s">
        <v>1976</v>
      </c>
      <c r="E226" s="158">
        <v>2</v>
      </c>
      <c r="F226" s="159">
        <v>43419</v>
      </c>
      <c r="G226" s="126"/>
      <c r="H226" s="36" t="s">
        <v>1977</v>
      </c>
      <c r="I226" s="127" t="s">
        <v>1677</v>
      </c>
      <c r="J226" s="35"/>
      <c r="K226" s="36"/>
      <c r="L226" s="162"/>
    </row>
    <row r="227" spans="1:12" customFormat="1" ht="15" customHeight="1">
      <c r="A227" s="157">
        <v>1321279</v>
      </c>
      <c r="B227" s="111" t="s">
        <v>1980</v>
      </c>
      <c r="C227" s="111" t="s">
        <v>1981</v>
      </c>
      <c r="D227" s="111" t="s">
        <v>1982</v>
      </c>
      <c r="E227" s="158">
        <v>2</v>
      </c>
      <c r="F227" s="159">
        <v>43419</v>
      </c>
      <c r="G227" s="126">
        <v>937230</v>
      </c>
      <c r="H227" s="36" t="s">
        <v>1983</v>
      </c>
      <c r="I227" s="127" t="s">
        <v>1107</v>
      </c>
      <c r="J227" s="35"/>
      <c r="K227" s="36"/>
      <c r="L227" s="162"/>
    </row>
    <row r="228" spans="1:12" customFormat="1" ht="15" customHeight="1">
      <c r="A228" s="157">
        <v>1321220</v>
      </c>
      <c r="B228" s="111" t="s">
        <v>1984</v>
      </c>
      <c r="C228" s="111" t="s">
        <v>1985</v>
      </c>
      <c r="D228" s="111" t="s">
        <v>1982</v>
      </c>
      <c r="E228" s="158">
        <v>2</v>
      </c>
      <c r="F228" s="159">
        <v>43419</v>
      </c>
      <c r="G228" s="126"/>
      <c r="H228" s="36" t="s">
        <v>1983</v>
      </c>
      <c r="I228" s="127" t="s">
        <v>1107</v>
      </c>
      <c r="J228" s="35"/>
      <c r="K228" s="36"/>
      <c r="L228" s="162"/>
    </row>
    <row r="229" spans="1:12" ht="15" customHeight="1">
      <c r="A229" s="157">
        <v>1297252</v>
      </c>
      <c r="B229" s="111" t="s">
        <v>1986</v>
      </c>
      <c r="C229" s="111" t="s">
        <v>1981</v>
      </c>
      <c r="D229" s="111" t="s">
        <v>1987</v>
      </c>
      <c r="E229" s="158">
        <v>4</v>
      </c>
      <c r="F229" s="159">
        <v>43419</v>
      </c>
      <c r="G229" s="126">
        <v>937231</v>
      </c>
      <c r="H229" s="36" t="s">
        <v>1988</v>
      </c>
      <c r="I229" s="127" t="s">
        <v>1107</v>
      </c>
      <c r="J229" s="179"/>
      <c r="K229" s="36"/>
      <c r="L229" s="127"/>
    </row>
    <row r="230" spans="1:12" ht="15" customHeight="1">
      <c r="A230" s="157">
        <v>1321269</v>
      </c>
      <c r="B230" s="111" t="s">
        <v>1989</v>
      </c>
      <c r="C230" s="111" t="s">
        <v>1985</v>
      </c>
      <c r="D230" s="111" t="s">
        <v>1987</v>
      </c>
      <c r="E230" s="158">
        <v>4</v>
      </c>
      <c r="F230" s="159">
        <v>43419</v>
      </c>
      <c r="G230" s="126"/>
      <c r="H230" s="36" t="s">
        <v>1988</v>
      </c>
      <c r="I230" s="127" t="s">
        <v>1107</v>
      </c>
      <c r="J230" s="35"/>
      <c r="K230" s="36"/>
      <c r="L230" s="162"/>
    </row>
    <row r="231" spans="1:12" customFormat="1" ht="15" customHeight="1">
      <c r="A231" s="157">
        <v>1321351</v>
      </c>
      <c r="B231" s="111" t="s">
        <v>1990</v>
      </c>
      <c r="C231" s="111" t="s">
        <v>1991</v>
      </c>
      <c r="D231" s="111" t="s">
        <v>1992</v>
      </c>
      <c r="E231" s="158">
        <v>2</v>
      </c>
      <c r="F231" s="159">
        <v>43419</v>
      </c>
      <c r="G231" s="126">
        <v>937232</v>
      </c>
      <c r="H231" s="36" t="s">
        <v>1993</v>
      </c>
      <c r="I231" s="127" t="s">
        <v>1107</v>
      </c>
      <c r="J231" s="35"/>
      <c r="K231" s="36"/>
      <c r="L231" s="162"/>
    </row>
    <row r="232" spans="1:12" customFormat="1" ht="15" customHeight="1">
      <c r="A232" s="157">
        <v>1321232</v>
      </c>
      <c r="B232" s="111" t="s">
        <v>1994</v>
      </c>
      <c r="C232" s="111" t="s">
        <v>1995</v>
      </c>
      <c r="D232" s="111" t="s">
        <v>1992</v>
      </c>
      <c r="E232" s="158">
        <v>2</v>
      </c>
      <c r="F232" s="159">
        <v>43419</v>
      </c>
      <c r="G232" s="126"/>
      <c r="H232" s="36" t="s">
        <v>1993</v>
      </c>
      <c r="I232" s="127" t="s">
        <v>1107</v>
      </c>
      <c r="J232" s="35"/>
      <c r="K232" s="36"/>
      <c r="L232" s="162"/>
    </row>
    <row r="233" spans="1:12" customFormat="1" ht="15" customHeight="1">
      <c r="A233" s="157">
        <v>1321271</v>
      </c>
      <c r="B233" s="111" t="s">
        <v>1996</v>
      </c>
      <c r="C233" s="111" t="s">
        <v>1991</v>
      </c>
      <c r="D233" s="111" t="s">
        <v>1997</v>
      </c>
      <c r="E233" s="158">
        <v>3</v>
      </c>
      <c r="F233" s="159">
        <v>43419</v>
      </c>
      <c r="G233" s="126">
        <v>937233</v>
      </c>
      <c r="H233" s="36" t="s">
        <v>1998</v>
      </c>
      <c r="I233" s="127" t="s">
        <v>1107</v>
      </c>
      <c r="J233" s="35"/>
      <c r="K233" s="36"/>
      <c r="L233" s="162"/>
    </row>
    <row r="234" spans="1:12" customFormat="1" ht="15" customHeight="1">
      <c r="A234" s="157">
        <v>1321180</v>
      </c>
      <c r="B234" s="111" t="s">
        <v>1999</v>
      </c>
      <c r="C234" s="111" t="s">
        <v>1995</v>
      </c>
      <c r="D234" s="111" t="s">
        <v>1997</v>
      </c>
      <c r="E234" s="158">
        <v>3</v>
      </c>
      <c r="F234" s="159">
        <v>43419</v>
      </c>
      <c r="G234" s="126"/>
      <c r="H234" s="36" t="s">
        <v>1998</v>
      </c>
      <c r="I234" s="127" t="s">
        <v>1107</v>
      </c>
      <c r="J234" s="35"/>
      <c r="K234" s="36"/>
      <c r="L234" s="162"/>
    </row>
    <row r="235" spans="1:12" s="39" customFormat="1" ht="15" customHeight="1">
      <c r="A235" s="170" t="s">
        <v>174</v>
      </c>
      <c r="B235" s="177" t="s">
        <v>2000</v>
      </c>
      <c r="C235" s="177"/>
      <c r="D235" s="177" t="s">
        <v>2001</v>
      </c>
      <c r="E235" s="178"/>
      <c r="F235" s="159"/>
      <c r="G235" s="126"/>
      <c r="H235" s="36" t="s">
        <v>2002</v>
      </c>
      <c r="I235" s="127" t="s">
        <v>1952</v>
      </c>
      <c r="J235" s="52"/>
      <c r="K235" s="53"/>
      <c r="L235" s="169"/>
    </row>
    <row r="236" spans="1:12" customFormat="1" ht="15" customHeight="1">
      <c r="A236" s="157">
        <v>1321362</v>
      </c>
      <c r="B236" s="111" t="s">
        <v>2003</v>
      </c>
      <c r="C236" s="111" t="s">
        <v>2004</v>
      </c>
      <c r="D236" s="111" t="s">
        <v>2005</v>
      </c>
      <c r="E236" s="158">
        <v>2</v>
      </c>
      <c r="F236" s="159">
        <v>43788</v>
      </c>
      <c r="G236" s="126">
        <v>117667</v>
      </c>
      <c r="H236" s="36" t="s">
        <v>2006</v>
      </c>
      <c r="I236" s="127" t="s">
        <v>2007</v>
      </c>
      <c r="J236" s="35"/>
      <c r="K236" s="36"/>
      <c r="L236" s="162"/>
    </row>
    <row r="237" spans="1:12" customFormat="1" ht="15" customHeight="1">
      <c r="A237" s="157">
        <v>1321364</v>
      </c>
      <c r="B237" s="111" t="s">
        <v>2008</v>
      </c>
      <c r="C237" s="111" t="s">
        <v>2004</v>
      </c>
      <c r="D237" s="111" t="s">
        <v>2009</v>
      </c>
      <c r="E237" s="158">
        <v>2</v>
      </c>
      <c r="F237" s="159">
        <v>43788</v>
      </c>
      <c r="G237" s="126">
        <v>117670</v>
      </c>
      <c r="H237" s="36" t="s">
        <v>2010</v>
      </c>
      <c r="I237" s="127" t="s">
        <v>2007</v>
      </c>
      <c r="J237" s="35"/>
      <c r="K237" s="36"/>
      <c r="L237" s="162"/>
    </row>
    <row r="238" spans="1:12" ht="15" customHeight="1">
      <c r="A238" s="157">
        <v>1250107</v>
      </c>
      <c r="B238" s="111" t="s">
        <v>2011</v>
      </c>
      <c r="C238" s="111" t="s">
        <v>2012</v>
      </c>
      <c r="D238" s="111" t="s">
        <v>2013</v>
      </c>
      <c r="E238" s="158">
        <v>1</v>
      </c>
      <c r="F238" s="159">
        <v>42792</v>
      </c>
      <c r="G238" s="126"/>
      <c r="H238" s="36"/>
      <c r="I238" s="127"/>
      <c r="J238" s="35"/>
      <c r="K238" s="36"/>
      <c r="L238" s="162"/>
    </row>
    <row r="239" spans="1:12" ht="15" customHeight="1">
      <c r="A239" s="157">
        <v>1335594</v>
      </c>
      <c r="B239" s="111" t="s">
        <v>2014</v>
      </c>
      <c r="C239" s="111" t="s">
        <v>2015</v>
      </c>
      <c r="D239" s="111" t="s">
        <v>2016</v>
      </c>
      <c r="E239" s="158">
        <v>3</v>
      </c>
      <c r="F239" s="159">
        <v>44755</v>
      </c>
      <c r="G239" s="126">
        <v>117418</v>
      </c>
      <c r="H239" s="36" t="s">
        <v>2017</v>
      </c>
      <c r="I239" s="127" t="s">
        <v>876</v>
      </c>
      <c r="J239" s="35"/>
      <c r="K239" s="36"/>
      <c r="L239" s="162"/>
    </row>
    <row r="240" spans="1:12" s="39" customFormat="1" ht="15" customHeight="1">
      <c r="A240" s="157">
        <v>857634</v>
      </c>
      <c r="B240" s="111" t="s">
        <v>2018</v>
      </c>
      <c r="C240" s="111" t="s">
        <v>2019</v>
      </c>
      <c r="D240" s="111" t="s">
        <v>2020</v>
      </c>
      <c r="E240" s="158">
        <v>1</v>
      </c>
      <c r="F240" s="159">
        <v>43081</v>
      </c>
      <c r="G240" s="126"/>
      <c r="H240" s="36"/>
      <c r="I240" s="127"/>
      <c r="J240" s="52"/>
      <c r="K240" s="53"/>
      <c r="L240" s="169"/>
    </row>
    <row r="241" spans="1:12" s="39" customFormat="1" ht="15" customHeight="1">
      <c r="A241" s="157">
        <v>1326770</v>
      </c>
      <c r="B241" s="111" t="s">
        <v>2021</v>
      </c>
      <c r="C241" s="111" t="s">
        <v>2022</v>
      </c>
      <c r="D241" s="111" t="s">
        <v>2023</v>
      </c>
      <c r="E241" s="158">
        <v>2</v>
      </c>
      <c r="F241" s="159">
        <v>43488</v>
      </c>
      <c r="G241" s="126">
        <v>981486</v>
      </c>
      <c r="H241" s="36" t="s">
        <v>2024</v>
      </c>
      <c r="I241" s="127" t="s">
        <v>2025</v>
      </c>
      <c r="J241" s="52"/>
      <c r="K241" s="53"/>
      <c r="L241" s="169"/>
    </row>
    <row r="242" spans="1:12" s="39" customFormat="1" ht="15" customHeight="1">
      <c r="A242" s="157">
        <v>1346315</v>
      </c>
      <c r="B242" s="111" t="s">
        <v>2026</v>
      </c>
      <c r="C242" s="111" t="s">
        <v>2027</v>
      </c>
      <c r="D242" s="111" t="s">
        <v>2028</v>
      </c>
      <c r="E242" s="158">
        <v>2</v>
      </c>
      <c r="F242" s="159">
        <v>43865</v>
      </c>
      <c r="G242" s="126"/>
      <c r="H242" s="36"/>
      <c r="I242" s="127"/>
      <c r="J242" s="52"/>
      <c r="K242" s="53"/>
      <c r="L242" s="169"/>
    </row>
    <row r="243" spans="1:12" s="39" customFormat="1" ht="15" customHeight="1">
      <c r="A243" s="157">
        <v>1346335</v>
      </c>
      <c r="B243" s="111" t="s">
        <v>2029</v>
      </c>
      <c r="C243" s="111" t="s">
        <v>2027</v>
      </c>
      <c r="D243" s="111" t="s">
        <v>2028</v>
      </c>
      <c r="E243" s="158">
        <v>2</v>
      </c>
      <c r="F243" s="159">
        <v>43865</v>
      </c>
      <c r="G243" s="126"/>
      <c r="H243" s="36"/>
      <c r="I243" s="127"/>
      <c r="J243" s="52"/>
      <c r="K243" s="53"/>
      <c r="L243" s="169"/>
    </row>
    <row r="244" spans="1:12" s="39" customFormat="1" ht="15" customHeight="1">
      <c r="A244" s="157">
        <v>980829</v>
      </c>
      <c r="B244" s="111" t="s">
        <v>2030</v>
      </c>
      <c r="C244" s="111" t="s">
        <v>2031</v>
      </c>
      <c r="D244" s="111" t="s">
        <v>2032</v>
      </c>
      <c r="E244" s="158">
        <v>1</v>
      </c>
      <c r="F244" s="159">
        <v>43782</v>
      </c>
      <c r="G244" s="126"/>
      <c r="H244" s="36"/>
      <c r="I244" s="127"/>
      <c r="J244" s="52"/>
      <c r="K244" s="53"/>
      <c r="L244" s="169"/>
    </row>
    <row r="245" spans="1:12" s="39" customFormat="1" ht="15" customHeight="1">
      <c r="A245" s="157">
        <v>980830</v>
      </c>
      <c r="B245" s="111" t="s">
        <v>2033</v>
      </c>
      <c r="C245" s="111" t="s">
        <v>2031</v>
      </c>
      <c r="D245" s="111" t="s">
        <v>2034</v>
      </c>
      <c r="E245" s="158">
        <v>1</v>
      </c>
      <c r="F245" s="159">
        <v>43782</v>
      </c>
      <c r="G245" s="126"/>
      <c r="H245" s="36"/>
      <c r="I245" s="127"/>
      <c r="J245" s="52"/>
      <c r="K245" s="53"/>
      <c r="L245" s="169"/>
    </row>
    <row r="246" spans="1:12" s="39" customFormat="1" ht="15" customHeight="1">
      <c r="A246" s="157">
        <v>1356029</v>
      </c>
      <c r="B246" s="111" t="s">
        <v>2035</v>
      </c>
      <c r="C246" s="111" t="s">
        <v>2036</v>
      </c>
      <c r="D246" s="111" t="s">
        <v>2037</v>
      </c>
      <c r="E246" s="158">
        <v>1</v>
      </c>
      <c r="F246" s="159">
        <v>43787</v>
      </c>
      <c r="G246" s="126"/>
      <c r="H246" s="36"/>
      <c r="I246" s="127"/>
      <c r="J246" s="52"/>
      <c r="K246" s="53"/>
      <c r="L246" s="169"/>
    </row>
    <row r="247" spans="1:12" customFormat="1" ht="15" customHeight="1">
      <c r="A247" s="157">
        <v>1372782</v>
      </c>
      <c r="B247" s="111" t="s">
        <v>2038</v>
      </c>
      <c r="C247" s="111" t="s">
        <v>2039</v>
      </c>
      <c r="D247" s="111" t="s">
        <v>2040</v>
      </c>
      <c r="E247" s="158">
        <v>1</v>
      </c>
      <c r="F247" s="159">
        <v>43976</v>
      </c>
      <c r="G247" s="126"/>
      <c r="H247" s="36"/>
      <c r="I247" s="127"/>
      <c r="J247" s="35"/>
      <c r="K247" s="36"/>
      <c r="L247" s="162"/>
    </row>
    <row r="248" spans="1:12" customFormat="1" ht="15" customHeight="1">
      <c r="A248" s="157">
        <v>1372798</v>
      </c>
      <c r="B248" s="111" t="s">
        <v>2041</v>
      </c>
      <c r="C248" s="111" t="s">
        <v>2039</v>
      </c>
      <c r="D248" s="111" t="s">
        <v>2042</v>
      </c>
      <c r="E248" s="158">
        <v>1</v>
      </c>
      <c r="F248" s="159">
        <v>43976</v>
      </c>
      <c r="G248" s="126"/>
      <c r="H248" s="36"/>
      <c r="I248" s="127"/>
      <c r="J248" s="35"/>
      <c r="K248" s="36"/>
      <c r="L248" s="162"/>
    </row>
    <row r="249" spans="1:12" customFormat="1" ht="15" customHeight="1">
      <c r="A249" s="157">
        <v>1385145</v>
      </c>
      <c r="B249" s="111" t="s">
        <v>2043</v>
      </c>
      <c r="C249" s="111" t="s">
        <v>1785</v>
      </c>
      <c r="D249" s="111" t="s">
        <v>2044</v>
      </c>
      <c r="E249" s="158">
        <v>1</v>
      </c>
      <c r="F249" s="159">
        <v>44137</v>
      </c>
      <c r="G249" s="126"/>
      <c r="H249" s="36"/>
      <c r="I249" s="127"/>
      <c r="J249" s="35"/>
      <c r="K249" s="36"/>
      <c r="L249" s="162"/>
    </row>
    <row r="250" spans="1:12" customFormat="1" ht="15" customHeight="1">
      <c r="A250" s="157">
        <v>1385134</v>
      </c>
      <c r="B250" s="111" t="s">
        <v>2045</v>
      </c>
      <c r="C250" s="111" t="s">
        <v>1785</v>
      </c>
      <c r="D250" s="111" t="s">
        <v>2046</v>
      </c>
      <c r="E250" s="158">
        <v>1</v>
      </c>
      <c r="F250" s="159">
        <v>44137</v>
      </c>
      <c r="G250" s="126"/>
      <c r="H250" s="36"/>
      <c r="I250" s="127"/>
      <c r="J250" s="35"/>
      <c r="K250" s="36"/>
      <c r="L250" s="162"/>
    </row>
    <row r="251" spans="1:12" customFormat="1" ht="15" customHeight="1">
      <c r="A251" s="157">
        <v>1385153</v>
      </c>
      <c r="B251" s="111" t="s">
        <v>2047</v>
      </c>
      <c r="C251" s="111" t="s">
        <v>2048</v>
      </c>
      <c r="D251" s="111" t="s">
        <v>2049</v>
      </c>
      <c r="E251" s="158">
        <v>1</v>
      </c>
      <c r="F251" s="159">
        <v>44147</v>
      </c>
      <c r="G251" s="126"/>
      <c r="H251" s="36"/>
      <c r="I251" s="127"/>
      <c r="J251" s="35"/>
      <c r="K251" s="36"/>
      <c r="L251" s="162"/>
    </row>
    <row r="252" spans="1:12" customFormat="1" ht="15" customHeight="1">
      <c r="A252" s="157">
        <v>1385154</v>
      </c>
      <c r="B252" s="111" t="s">
        <v>2050</v>
      </c>
      <c r="C252" s="111" t="s">
        <v>2048</v>
      </c>
      <c r="D252" s="111" t="s">
        <v>2049</v>
      </c>
      <c r="E252" s="158">
        <v>1</v>
      </c>
      <c r="F252" s="159">
        <v>44147</v>
      </c>
      <c r="G252" s="126"/>
      <c r="H252" s="36"/>
      <c r="I252" s="127"/>
      <c r="J252" s="35"/>
      <c r="K252" s="36"/>
      <c r="L252" s="162"/>
    </row>
    <row r="253" spans="1:12" customFormat="1" ht="15" customHeight="1">
      <c r="A253" s="157">
        <v>1386042</v>
      </c>
      <c r="B253" s="111" t="s">
        <v>2051</v>
      </c>
      <c r="C253" s="111" t="s">
        <v>2052</v>
      </c>
      <c r="D253" s="111" t="s">
        <v>2053</v>
      </c>
      <c r="E253" s="158">
        <v>1</v>
      </c>
      <c r="F253" s="159">
        <v>44168</v>
      </c>
      <c r="G253" s="126"/>
      <c r="H253" s="36"/>
      <c r="I253" s="127"/>
      <c r="J253" s="35"/>
      <c r="K253" s="36"/>
      <c r="L253" s="162"/>
    </row>
    <row r="254" spans="1:12" customFormat="1" ht="15" customHeight="1">
      <c r="A254" s="157">
        <v>1387613</v>
      </c>
      <c r="B254" s="111" t="s">
        <v>2054</v>
      </c>
      <c r="C254" s="111" t="s">
        <v>2055</v>
      </c>
      <c r="D254" s="111" t="s">
        <v>2056</v>
      </c>
      <c r="E254" s="158">
        <v>1</v>
      </c>
      <c r="F254" s="159">
        <v>44179</v>
      </c>
      <c r="G254" s="126"/>
      <c r="H254" s="36"/>
      <c r="I254" s="127"/>
      <c r="J254" s="35"/>
      <c r="K254" s="36"/>
      <c r="L254" s="162"/>
    </row>
    <row r="255" spans="1:12" customFormat="1" ht="15" customHeight="1">
      <c r="A255" s="157">
        <v>1388604</v>
      </c>
      <c r="B255" s="111" t="s">
        <v>2057</v>
      </c>
      <c r="C255" s="111" t="s">
        <v>2058</v>
      </c>
      <c r="D255" s="111" t="s">
        <v>2059</v>
      </c>
      <c r="E255" s="158">
        <v>2</v>
      </c>
      <c r="F255" s="159">
        <v>44301</v>
      </c>
      <c r="G255" s="126"/>
      <c r="H255" s="36"/>
      <c r="I255" s="127"/>
      <c r="J255" s="35"/>
      <c r="K255" s="36"/>
      <c r="L255" s="162"/>
    </row>
    <row r="256" spans="1:12" customFormat="1" ht="15" customHeight="1">
      <c r="A256" s="157">
        <v>1388596</v>
      </c>
      <c r="B256" s="111" t="s">
        <v>2060</v>
      </c>
      <c r="C256" s="111" t="s">
        <v>2058</v>
      </c>
      <c r="D256" s="111" t="s">
        <v>2059</v>
      </c>
      <c r="E256" s="158">
        <v>2</v>
      </c>
      <c r="F256" s="159">
        <v>44301</v>
      </c>
      <c r="G256" s="126"/>
      <c r="H256" s="36"/>
      <c r="I256" s="127"/>
      <c r="J256" s="35"/>
      <c r="K256" s="36"/>
      <c r="L256" s="162"/>
    </row>
    <row r="257" spans="1:12" customFormat="1" ht="15" customHeight="1">
      <c r="A257" s="157">
        <v>1394490</v>
      </c>
      <c r="B257" s="111" t="s">
        <v>2061</v>
      </c>
      <c r="C257" s="111" t="s">
        <v>2062</v>
      </c>
      <c r="D257" s="111" t="s">
        <v>2063</v>
      </c>
      <c r="E257" s="158">
        <v>1</v>
      </c>
      <c r="F257" s="159">
        <v>44264</v>
      </c>
      <c r="G257" s="126"/>
      <c r="H257" s="36"/>
      <c r="I257" s="127"/>
      <c r="J257" s="35"/>
      <c r="K257" s="36"/>
      <c r="L257" s="162"/>
    </row>
    <row r="258" spans="1:12" customFormat="1" ht="15" customHeight="1">
      <c r="A258" s="157">
        <v>1394516</v>
      </c>
      <c r="B258" s="111" t="s">
        <v>2064</v>
      </c>
      <c r="C258" s="111" t="s">
        <v>2062</v>
      </c>
      <c r="D258" s="111" t="s">
        <v>2065</v>
      </c>
      <c r="E258" s="158">
        <v>1</v>
      </c>
      <c r="F258" s="159">
        <v>44264</v>
      </c>
      <c r="G258" s="126"/>
      <c r="H258" s="36"/>
      <c r="I258" s="127"/>
      <c r="J258" s="35"/>
      <c r="K258" s="36"/>
      <c r="L258" s="162"/>
    </row>
    <row r="259" spans="1:12" customFormat="1" ht="15" customHeight="1">
      <c r="A259" s="157">
        <v>1443557</v>
      </c>
      <c r="B259" s="111" t="s">
        <v>2066</v>
      </c>
      <c r="C259" s="111" t="s">
        <v>1615</v>
      </c>
      <c r="D259" s="111" t="s">
        <v>2067</v>
      </c>
      <c r="E259" s="158">
        <v>2</v>
      </c>
      <c r="F259" s="159">
        <v>45092</v>
      </c>
      <c r="G259" s="126">
        <v>873320</v>
      </c>
      <c r="H259" s="36" t="s">
        <v>2068</v>
      </c>
      <c r="I259" s="127" t="s">
        <v>1618</v>
      </c>
      <c r="J259" s="35"/>
      <c r="K259" s="36"/>
      <c r="L259" s="162"/>
    </row>
    <row r="260" spans="1:12" customFormat="1" ht="15" customHeight="1">
      <c r="A260" s="157">
        <v>1443587</v>
      </c>
      <c r="B260" s="111" t="s">
        <v>2069</v>
      </c>
      <c r="C260" s="111" t="s">
        <v>1615</v>
      </c>
      <c r="D260" s="111" t="s">
        <v>2070</v>
      </c>
      <c r="E260" s="158">
        <v>2</v>
      </c>
      <c r="F260" s="159">
        <v>45092</v>
      </c>
      <c r="G260" s="126">
        <v>873321</v>
      </c>
      <c r="H260" s="36" t="s">
        <v>2071</v>
      </c>
      <c r="I260" s="127" t="s">
        <v>1618</v>
      </c>
      <c r="J260" s="35"/>
      <c r="K260" s="36"/>
      <c r="L260" s="162"/>
    </row>
    <row r="261" spans="1:12" customFormat="1" ht="15" customHeight="1">
      <c r="A261" s="157">
        <v>1447317</v>
      </c>
      <c r="B261" s="111" t="s">
        <v>2072</v>
      </c>
      <c r="C261" s="111" t="s">
        <v>2058</v>
      </c>
      <c r="D261" s="111" t="s">
        <v>2073</v>
      </c>
      <c r="E261" s="158">
        <v>1</v>
      </c>
      <c r="F261" s="159">
        <v>44525</v>
      </c>
      <c r="G261" s="126"/>
      <c r="H261" s="36"/>
      <c r="I261" s="127"/>
      <c r="J261" s="35"/>
      <c r="K261" s="36"/>
      <c r="L261" s="162"/>
    </row>
    <row r="262" spans="1:12" customFormat="1" ht="15" customHeight="1">
      <c r="A262" s="157">
        <v>1447316</v>
      </c>
      <c r="B262" s="111" t="s">
        <v>2074</v>
      </c>
      <c r="C262" s="111" t="s">
        <v>2058</v>
      </c>
      <c r="D262" s="111" t="s">
        <v>2073</v>
      </c>
      <c r="E262" s="158">
        <v>1</v>
      </c>
      <c r="F262" s="159">
        <v>44525</v>
      </c>
      <c r="G262" s="126"/>
      <c r="H262" s="36"/>
      <c r="I262" s="127"/>
      <c r="J262" s="35"/>
      <c r="K262" s="36"/>
      <c r="L262" s="162"/>
    </row>
    <row r="263" spans="1:12" customFormat="1" ht="15" customHeight="1">
      <c r="A263" s="157">
        <v>1452296</v>
      </c>
      <c r="B263" s="111" t="s">
        <v>2075</v>
      </c>
      <c r="C263" s="111" t="s">
        <v>2076</v>
      </c>
      <c r="D263" s="111" t="s">
        <v>2077</v>
      </c>
      <c r="E263" s="158">
        <v>2</v>
      </c>
      <c r="F263" s="159">
        <v>44725</v>
      </c>
      <c r="G263" s="126"/>
      <c r="H263" s="36"/>
      <c r="I263" s="127"/>
      <c r="J263" s="35"/>
      <c r="K263" s="36"/>
      <c r="L263" s="162"/>
    </row>
    <row r="264" spans="1:12" customFormat="1" ht="15" customHeight="1">
      <c r="A264" s="157">
        <v>1452318</v>
      </c>
      <c r="B264" s="111" t="s">
        <v>2078</v>
      </c>
      <c r="C264" s="111" t="s">
        <v>2079</v>
      </c>
      <c r="D264" s="111" t="s">
        <v>2077</v>
      </c>
      <c r="E264" s="158">
        <v>2</v>
      </c>
      <c r="F264" s="159">
        <v>44725</v>
      </c>
      <c r="G264" s="126"/>
      <c r="H264" s="36"/>
      <c r="I264" s="127"/>
      <c r="J264" s="35"/>
      <c r="K264" s="36"/>
      <c r="L264" s="162"/>
    </row>
    <row r="265" spans="1:12" customFormat="1" ht="15" customHeight="1">
      <c r="A265" s="157">
        <v>1472786</v>
      </c>
      <c r="B265" s="111" t="s">
        <v>2080</v>
      </c>
      <c r="C265" s="111" t="s">
        <v>1643</v>
      </c>
      <c r="D265" s="111" t="s">
        <v>2081</v>
      </c>
      <c r="E265" s="158">
        <v>2</v>
      </c>
      <c r="F265" s="159">
        <v>45183</v>
      </c>
      <c r="G265" s="126"/>
      <c r="H265" s="36"/>
      <c r="I265" s="127"/>
      <c r="J265" s="35"/>
      <c r="K265" s="36"/>
      <c r="L265" s="162"/>
    </row>
    <row r="266" spans="1:12" s="39" customFormat="1" ht="15" customHeight="1">
      <c r="A266" s="157">
        <v>1474055</v>
      </c>
      <c r="B266" s="111" t="s">
        <v>2082</v>
      </c>
      <c r="C266" s="111" t="s">
        <v>1718</v>
      </c>
      <c r="D266" s="111" t="s">
        <v>2083</v>
      </c>
      <c r="E266" s="158">
        <v>1</v>
      </c>
      <c r="F266" s="159">
        <v>44931</v>
      </c>
      <c r="G266" s="132"/>
      <c r="H266" s="36" t="s">
        <v>2084</v>
      </c>
      <c r="I266" s="127" t="s">
        <v>1721</v>
      </c>
      <c r="J266" s="52"/>
      <c r="K266" s="53"/>
      <c r="L266" s="169"/>
    </row>
    <row r="267" spans="1:12" s="39" customFormat="1" ht="15" customHeight="1">
      <c r="A267" s="157">
        <v>1474069</v>
      </c>
      <c r="B267" s="111" t="s">
        <v>2085</v>
      </c>
      <c r="C267" s="111" t="s">
        <v>1718</v>
      </c>
      <c r="D267" s="111" t="s">
        <v>2086</v>
      </c>
      <c r="E267" s="158">
        <v>1</v>
      </c>
      <c r="F267" s="159">
        <v>44931</v>
      </c>
      <c r="G267" s="132"/>
      <c r="H267" s="36" t="s">
        <v>2087</v>
      </c>
      <c r="I267" s="127" t="s">
        <v>1721</v>
      </c>
      <c r="J267" s="52"/>
      <c r="K267" s="53"/>
      <c r="L267" s="169"/>
    </row>
    <row r="268" spans="1:12" s="39" customFormat="1" ht="15" customHeight="1">
      <c r="A268" s="157">
        <v>1474076</v>
      </c>
      <c r="B268" s="111" t="s">
        <v>2088</v>
      </c>
      <c r="C268" s="111" t="s">
        <v>1718</v>
      </c>
      <c r="D268" s="111" t="s">
        <v>2086</v>
      </c>
      <c r="E268" s="158">
        <v>1</v>
      </c>
      <c r="F268" s="159">
        <v>44931</v>
      </c>
      <c r="G268" s="132"/>
      <c r="H268" s="36" t="s">
        <v>2089</v>
      </c>
      <c r="I268" s="127" t="s">
        <v>1721</v>
      </c>
      <c r="J268" s="52"/>
      <c r="K268" s="53"/>
      <c r="L268" s="169"/>
    </row>
    <row r="269" spans="1:12" s="39" customFormat="1" ht="15" customHeight="1">
      <c r="A269" s="157">
        <v>1474075</v>
      </c>
      <c r="B269" s="111" t="s">
        <v>2090</v>
      </c>
      <c r="C269" s="111" t="s">
        <v>1718</v>
      </c>
      <c r="D269" s="111" t="s">
        <v>2086</v>
      </c>
      <c r="E269" s="158">
        <v>1</v>
      </c>
      <c r="F269" s="159">
        <v>44931</v>
      </c>
      <c r="G269" s="132"/>
      <c r="H269" s="36" t="s">
        <v>2091</v>
      </c>
      <c r="I269" s="127" t="s">
        <v>1721</v>
      </c>
      <c r="J269" s="52"/>
      <c r="K269" s="53"/>
      <c r="L269" s="169"/>
    </row>
    <row r="270" spans="1:12" s="39" customFormat="1" ht="15" customHeight="1">
      <c r="A270" s="157">
        <v>1474114</v>
      </c>
      <c r="B270" s="111" t="s">
        <v>2092</v>
      </c>
      <c r="C270" s="111" t="s">
        <v>1718</v>
      </c>
      <c r="D270" s="111" t="s">
        <v>2086</v>
      </c>
      <c r="E270" s="158">
        <v>1</v>
      </c>
      <c r="F270" s="159">
        <v>44931</v>
      </c>
      <c r="G270" s="132"/>
      <c r="H270" s="36" t="s">
        <v>2093</v>
      </c>
      <c r="I270" s="127" t="s">
        <v>1721</v>
      </c>
      <c r="J270" s="52"/>
      <c r="K270" s="53"/>
      <c r="L270" s="169"/>
    </row>
    <row r="271" spans="1:12" customFormat="1" ht="15" customHeight="1">
      <c r="A271" s="157">
        <v>1321225</v>
      </c>
      <c r="B271" s="111" t="s">
        <v>2094</v>
      </c>
      <c r="C271" s="111" t="s">
        <v>2095</v>
      </c>
      <c r="D271" s="111" t="s">
        <v>2096</v>
      </c>
      <c r="E271" s="158">
        <v>2</v>
      </c>
      <c r="F271" s="159">
        <v>43423</v>
      </c>
      <c r="G271" s="126">
        <v>980931</v>
      </c>
      <c r="H271" s="36" t="s">
        <v>2097</v>
      </c>
      <c r="I271" s="127" t="s">
        <v>1905</v>
      </c>
      <c r="J271" s="35"/>
      <c r="K271" s="36"/>
      <c r="L271" s="162"/>
    </row>
    <row r="272" spans="1:12" customFormat="1" ht="15" customHeight="1">
      <c r="A272" s="157">
        <v>1321330</v>
      </c>
      <c r="B272" s="111" t="s">
        <v>2098</v>
      </c>
      <c r="C272" s="111" t="s">
        <v>2095</v>
      </c>
      <c r="D272" s="111" t="s">
        <v>2099</v>
      </c>
      <c r="E272" s="158">
        <v>2</v>
      </c>
      <c r="F272" s="159">
        <v>43423</v>
      </c>
      <c r="G272" s="126">
        <v>980930</v>
      </c>
      <c r="H272" s="36" t="s">
        <v>2100</v>
      </c>
      <c r="I272" s="127" t="s">
        <v>1905</v>
      </c>
      <c r="J272" s="35"/>
      <c r="K272" s="36"/>
      <c r="L272" s="162"/>
    </row>
    <row r="273" spans="1:12" customFormat="1" ht="15" customHeight="1">
      <c r="A273" s="157">
        <v>1335577</v>
      </c>
      <c r="B273" s="111" t="s">
        <v>2101</v>
      </c>
      <c r="C273" s="111" t="s">
        <v>2102</v>
      </c>
      <c r="D273" s="111" t="s">
        <v>2103</v>
      </c>
      <c r="E273" s="158">
        <v>2</v>
      </c>
      <c r="F273" s="159">
        <v>43585</v>
      </c>
      <c r="G273" s="126">
        <v>997474</v>
      </c>
      <c r="H273" s="36" t="s">
        <v>2104</v>
      </c>
      <c r="I273" s="127" t="s">
        <v>1905</v>
      </c>
      <c r="J273" s="35"/>
      <c r="K273" s="36"/>
      <c r="L273" s="162"/>
    </row>
    <row r="274" spans="1:12" customFormat="1" ht="15" customHeight="1">
      <c r="A274" s="161">
        <v>1166624</v>
      </c>
      <c r="B274" s="160" t="s">
        <v>2105</v>
      </c>
      <c r="C274" s="160" t="s">
        <v>2106</v>
      </c>
      <c r="D274" s="160" t="s">
        <v>2107</v>
      </c>
      <c r="E274" s="158">
        <v>1</v>
      </c>
      <c r="F274" s="159">
        <v>42599</v>
      </c>
      <c r="G274" s="126"/>
      <c r="H274" s="36" t="s">
        <v>2108</v>
      </c>
      <c r="I274" s="127" t="s">
        <v>2109</v>
      </c>
      <c r="J274" s="35"/>
      <c r="K274" s="36"/>
      <c r="L274" s="162"/>
    </row>
    <row r="275" spans="1:12" s="39" customFormat="1" ht="15" customHeight="1">
      <c r="A275" s="157">
        <v>1327855</v>
      </c>
      <c r="B275" s="111" t="s">
        <v>2110</v>
      </c>
      <c r="C275" s="111" t="s">
        <v>2111</v>
      </c>
      <c r="D275" s="111" t="s">
        <v>2112</v>
      </c>
      <c r="E275" s="158">
        <v>2</v>
      </c>
      <c r="F275" s="159">
        <v>43502</v>
      </c>
      <c r="G275" s="126">
        <v>980952</v>
      </c>
      <c r="H275" s="36" t="s">
        <v>2113</v>
      </c>
      <c r="I275" s="127" t="s">
        <v>1920</v>
      </c>
      <c r="J275" s="52"/>
      <c r="K275" s="53"/>
      <c r="L275" s="169"/>
    </row>
    <row r="276" spans="1:12" s="39" customFormat="1" ht="15" customHeight="1">
      <c r="A276" s="157">
        <v>1394518</v>
      </c>
      <c r="B276" s="111" t="s">
        <v>2114</v>
      </c>
      <c r="C276" s="111" t="s">
        <v>2115</v>
      </c>
      <c r="D276" s="111" t="s">
        <v>2116</v>
      </c>
      <c r="E276" s="158">
        <v>1</v>
      </c>
      <c r="F276" s="159">
        <v>44267</v>
      </c>
      <c r="G276" s="126"/>
      <c r="H276" s="36"/>
      <c r="I276" s="127"/>
      <c r="J276" s="52"/>
      <c r="K276" s="53"/>
      <c r="L276" s="169"/>
    </row>
    <row r="277" spans="1:12" customFormat="1" ht="15" customHeight="1">
      <c r="A277" s="161">
        <v>557280</v>
      </c>
      <c r="B277" s="160" t="s">
        <v>2117</v>
      </c>
      <c r="C277" s="160" t="s">
        <v>2118</v>
      </c>
      <c r="D277" s="160" t="s">
        <v>2119</v>
      </c>
      <c r="E277" s="158">
        <v>1</v>
      </c>
      <c r="F277" s="159">
        <v>42423</v>
      </c>
      <c r="G277" s="126"/>
      <c r="H277" s="36" t="s">
        <v>2120</v>
      </c>
      <c r="I277" s="127" t="s">
        <v>2121</v>
      </c>
      <c r="J277" s="35"/>
      <c r="K277" s="36"/>
      <c r="L277" s="162"/>
    </row>
    <row r="278" spans="1:12" customFormat="1" ht="15" customHeight="1">
      <c r="A278" s="161">
        <v>557281</v>
      </c>
      <c r="B278" s="160" t="s">
        <v>2122</v>
      </c>
      <c r="C278" s="160" t="s">
        <v>2118</v>
      </c>
      <c r="D278" s="160" t="s">
        <v>2123</v>
      </c>
      <c r="E278" s="158">
        <v>1</v>
      </c>
      <c r="F278" s="159">
        <v>42423</v>
      </c>
      <c r="G278" s="126"/>
      <c r="H278" s="36" t="s">
        <v>2124</v>
      </c>
      <c r="I278" s="127" t="s">
        <v>2121</v>
      </c>
      <c r="J278" s="35"/>
      <c r="K278" s="36"/>
      <c r="L278" s="162"/>
    </row>
    <row r="279" spans="1:12" customFormat="1" ht="15" customHeight="1">
      <c r="A279" s="157">
        <v>1327838</v>
      </c>
      <c r="B279" s="111" t="s">
        <v>2125</v>
      </c>
      <c r="C279" s="111" t="s">
        <v>1838</v>
      </c>
      <c r="D279" s="111" t="s">
        <v>2126</v>
      </c>
      <c r="E279" s="158">
        <v>2</v>
      </c>
      <c r="F279" s="159">
        <v>43502</v>
      </c>
      <c r="G279" s="126">
        <v>113323</v>
      </c>
      <c r="H279" s="36" t="s">
        <v>2127</v>
      </c>
      <c r="I279" s="127" t="s">
        <v>1836</v>
      </c>
      <c r="J279" s="35"/>
      <c r="K279" s="36"/>
      <c r="L279" s="162"/>
    </row>
    <row r="280" spans="1:12" customFormat="1" ht="15" customHeight="1">
      <c r="A280" s="157">
        <v>1335622</v>
      </c>
      <c r="B280" s="111" t="s">
        <v>2128</v>
      </c>
      <c r="C280" s="111" t="s">
        <v>1838</v>
      </c>
      <c r="D280" s="111" t="s">
        <v>2129</v>
      </c>
      <c r="E280" s="158">
        <v>2</v>
      </c>
      <c r="F280" s="159">
        <v>43585</v>
      </c>
      <c r="G280" s="126">
        <v>113324</v>
      </c>
      <c r="H280" s="36" t="s">
        <v>2130</v>
      </c>
      <c r="I280" s="127" t="s">
        <v>1836</v>
      </c>
      <c r="J280" s="35"/>
      <c r="K280" s="36"/>
      <c r="L280" s="162"/>
    </row>
    <row r="281" spans="1:12" customFormat="1" ht="15" customHeight="1">
      <c r="A281" s="157">
        <v>1326811</v>
      </c>
      <c r="B281" s="111" t="s">
        <v>2131</v>
      </c>
      <c r="C281" s="111" t="s">
        <v>1838</v>
      </c>
      <c r="D281" s="111" t="s">
        <v>2132</v>
      </c>
      <c r="E281" s="158">
        <v>3</v>
      </c>
      <c r="F281" s="159">
        <v>44711</v>
      </c>
      <c r="G281" s="126">
        <v>976876</v>
      </c>
      <c r="H281" s="36" t="s">
        <v>2133</v>
      </c>
      <c r="I281" s="127" t="s">
        <v>1836</v>
      </c>
      <c r="J281" s="35"/>
      <c r="K281" s="36"/>
      <c r="L281" s="162"/>
    </row>
    <row r="282" spans="1:12" customFormat="1" ht="15" customHeight="1">
      <c r="A282" s="157">
        <v>1335612</v>
      </c>
      <c r="B282" s="111" t="s">
        <v>2134</v>
      </c>
      <c r="C282" s="111" t="s">
        <v>1838</v>
      </c>
      <c r="D282" s="111" t="s">
        <v>2135</v>
      </c>
      <c r="E282" s="158">
        <v>2</v>
      </c>
      <c r="F282" s="159">
        <v>43585</v>
      </c>
      <c r="G282" s="126">
        <v>978115</v>
      </c>
      <c r="H282" s="36" t="s">
        <v>2136</v>
      </c>
      <c r="I282" s="127" t="s">
        <v>2137</v>
      </c>
      <c r="J282" s="35"/>
      <c r="K282" s="36"/>
      <c r="L282" s="162"/>
    </row>
    <row r="283" spans="1:12" customFormat="1" ht="15" customHeight="1">
      <c r="A283" s="161">
        <v>1223274</v>
      </c>
      <c r="B283" s="160" t="s">
        <v>2138</v>
      </c>
      <c r="C283" s="160" t="s">
        <v>2139</v>
      </c>
      <c r="D283" s="160" t="s">
        <v>2140</v>
      </c>
      <c r="E283" s="158">
        <v>2</v>
      </c>
      <c r="F283" s="159">
        <v>42688</v>
      </c>
      <c r="G283" s="126"/>
      <c r="H283" s="36"/>
      <c r="I283" s="127"/>
      <c r="J283" s="35"/>
      <c r="K283" s="36"/>
      <c r="L283" s="162"/>
    </row>
    <row r="284" spans="1:12" customFormat="1" ht="15" customHeight="1">
      <c r="A284" s="161">
        <v>1223275</v>
      </c>
      <c r="B284" s="160" t="s">
        <v>2141</v>
      </c>
      <c r="C284" s="160" t="s">
        <v>2142</v>
      </c>
      <c r="D284" s="160" t="s">
        <v>2143</v>
      </c>
      <c r="E284" s="158">
        <v>1</v>
      </c>
      <c r="F284" s="159">
        <v>42605</v>
      </c>
      <c r="G284" s="126"/>
      <c r="H284" s="36" t="s">
        <v>2144</v>
      </c>
      <c r="I284" s="127" t="s">
        <v>2145</v>
      </c>
      <c r="J284" s="35"/>
      <c r="K284" s="36"/>
      <c r="L284" s="162"/>
    </row>
    <row r="285" spans="1:12" ht="15" customHeight="1">
      <c r="A285" s="157">
        <v>1335595</v>
      </c>
      <c r="B285" s="111" t="s">
        <v>2146</v>
      </c>
      <c r="C285" s="111" t="s">
        <v>2147</v>
      </c>
      <c r="D285" s="111" t="s">
        <v>2148</v>
      </c>
      <c r="E285" s="158">
        <v>3</v>
      </c>
      <c r="F285" s="159">
        <v>43885</v>
      </c>
      <c r="G285" s="126">
        <v>997199</v>
      </c>
      <c r="H285" s="36" t="s">
        <v>2149</v>
      </c>
      <c r="I285" s="127" t="s">
        <v>2150</v>
      </c>
      <c r="J285" s="35"/>
      <c r="K285" s="36"/>
      <c r="L285" s="162"/>
    </row>
    <row r="286" spans="1:12" ht="15" customHeight="1">
      <c r="A286" s="157">
        <v>1331176</v>
      </c>
      <c r="B286" s="111" t="s">
        <v>2151</v>
      </c>
      <c r="C286" s="111" t="s">
        <v>2152</v>
      </c>
      <c r="D286" s="111" t="s">
        <v>2153</v>
      </c>
      <c r="E286" s="158">
        <v>3</v>
      </c>
      <c r="F286" s="159">
        <v>43531</v>
      </c>
      <c r="G286" s="126">
        <v>114177</v>
      </c>
      <c r="H286" s="36" t="s">
        <v>2154</v>
      </c>
      <c r="I286" s="127" t="s">
        <v>2155</v>
      </c>
      <c r="J286" s="35"/>
      <c r="K286" s="36"/>
      <c r="L286" s="162"/>
    </row>
    <row r="287" spans="1:12" ht="15" customHeight="1">
      <c r="A287" s="157">
        <v>1331187</v>
      </c>
      <c r="B287" s="111" t="s">
        <v>2156</v>
      </c>
      <c r="C287" s="111" t="s">
        <v>2152</v>
      </c>
      <c r="D287" s="111" t="s">
        <v>2153</v>
      </c>
      <c r="E287" s="158">
        <v>3</v>
      </c>
      <c r="F287" s="159">
        <v>43531</v>
      </c>
      <c r="G287" s="126">
        <v>114178</v>
      </c>
      <c r="H287" s="36" t="s">
        <v>2157</v>
      </c>
      <c r="I287" s="127" t="s">
        <v>2155</v>
      </c>
      <c r="J287" s="35"/>
      <c r="K287" s="36"/>
      <c r="L287" s="162"/>
    </row>
    <row r="288" spans="1:12" ht="15" customHeight="1">
      <c r="A288" s="157">
        <v>1331539</v>
      </c>
      <c r="B288" s="111" t="s">
        <v>2158</v>
      </c>
      <c r="C288" s="111" t="s">
        <v>2152</v>
      </c>
      <c r="D288" s="111" t="s">
        <v>2159</v>
      </c>
      <c r="E288" s="158">
        <v>2</v>
      </c>
      <c r="F288" s="159">
        <v>43536</v>
      </c>
      <c r="G288" s="126">
        <v>114176</v>
      </c>
      <c r="H288" s="36" t="s">
        <v>2160</v>
      </c>
      <c r="I288" s="127" t="s">
        <v>2161</v>
      </c>
      <c r="J288" s="35"/>
      <c r="K288" s="36"/>
      <c r="L288" s="162"/>
    </row>
    <row r="289" spans="1:12" customFormat="1" ht="15" customHeight="1">
      <c r="A289" s="157">
        <v>1331022</v>
      </c>
      <c r="B289" s="111" t="s">
        <v>2162</v>
      </c>
      <c r="C289" s="111" t="s">
        <v>2147</v>
      </c>
      <c r="D289" s="111" t="s">
        <v>2163</v>
      </c>
      <c r="E289" s="158">
        <v>3</v>
      </c>
      <c r="F289" s="159">
        <v>43640</v>
      </c>
      <c r="G289" s="126"/>
      <c r="H289" s="36"/>
      <c r="I289" s="127"/>
      <c r="J289" s="35"/>
      <c r="K289" s="36"/>
      <c r="L289" s="162"/>
    </row>
    <row r="290" spans="1:12" ht="15" customHeight="1">
      <c r="A290" s="157">
        <v>114179</v>
      </c>
      <c r="B290" s="111" t="s">
        <v>2164</v>
      </c>
      <c r="C290" s="111" t="s">
        <v>1838</v>
      </c>
      <c r="D290" s="111" t="s">
        <v>2165</v>
      </c>
      <c r="E290" s="158">
        <v>1</v>
      </c>
      <c r="F290" s="159">
        <v>43516</v>
      </c>
      <c r="G290" s="126">
        <v>114179</v>
      </c>
      <c r="H290" s="36" t="s">
        <v>2166</v>
      </c>
      <c r="I290" s="127" t="s">
        <v>2167</v>
      </c>
      <c r="J290" s="35"/>
      <c r="K290" s="36"/>
      <c r="L290" s="162"/>
    </row>
    <row r="291" spans="1:12" ht="15" customHeight="1">
      <c r="A291" s="157">
        <v>114180</v>
      </c>
      <c r="B291" s="111" t="s">
        <v>2168</v>
      </c>
      <c r="C291" s="111" t="s">
        <v>1838</v>
      </c>
      <c r="D291" s="111" t="s">
        <v>2165</v>
      </c>
      <c r="E291" s="158">
        <v>1</v>
      </c>
      <c r="F291" s="159">
        <v>43516</v>
      </c>
      <c r="G291" s="126">
        <v>114180</v>
      </c>
      <c r="H291" s="36" t="s">
        <v>2169</v>
      </c>
      <c r="I291" s="127" t="s">
        <v>2167</v>
      </c>
      <c r="J291" s="35"/>
      <c r="K291" s="36"/>
      <c r="L291" s="162"/>
    </row>
    <row r="292" spans="1:12" customFormat="1" ht="15" customHeight="1">
      <c r="A292" s="157">
        <v>1353772</v>
      </c>
      <c r="B292" s="111" t="s">
        <v>2170</v>
      </c>
      <c r="C292" s="111" t="s">
        <v>2147</v>
      </c>
      <c r="D292" s="111" t="s">
        <v>2171</v>
      </c>
      <c r="E292" s="158">
        <v>1</v>
      </c>
      <c r="F292" s="159">
        <v>43752</v>
      </c>
      <c r="G292" s="126"/>
      <c r="H292" s="36"/>
      <c r="I292" s="127"/>
      <c r="J292" s="35"/>
      <c r="K292" s="36"/>
      <c r="L292" s="162"/>
    </row>
    <row r="293" spans="1:12" customFormat="1" ht="15" customHeight="1">
      <c r="A293" s="157">
        <v>1362450</v>
      </c>
      <c r="B293" s="111" t="s">
        <v>2172</v>
      </c>
      <c r="C293" s="111" t="s">
        <v>2173</v>
      </c>
      <c r="D293" s="111" t="s">
        <v>2174</v>
      </c>
      <c r="E293" s="158">
        <v>2</v>
      </c>
      <c r="F293" s="159">
        <v>43929</v>
      </c>
      <c r="G293" s="126"/>
      <c r="H293" s="36"/>
      <c r="I293" s="127"/>
      <c r="J293" s="35"/>
      <c r="K293" s="36"/>
      <c r="L293" s="162"/>
    </row>
    <row r="294" spans="1:12" customFormat="1" ht="15" customHeight="1">
      <c r="A294" s="157">
        <v>1362482</v>
      </c>
      <c r="B294" s="111" t="s">
        <v>2175</v>
      </c>
      <c r="C294" s="111" t="s">
        <v>2173</v>
      </c>
      <c r="D294" s="111" t="s">
        <v>2176</v>
      </c>
      <c r="E294" s="158">
        <v>1</v>
      </c>
      <c r="F294" s="159">
        <v>43843</v>
      </c>
      <c r="G294" s="126"/>
      <c r="H294" s="36"/>
      <c r="I294" s="127"/>
      <c r="J294" s="35"/>
      <c r="K294" s="36"/>
      <c r="L294" s="162"/>
    </row>
    <row r="295" spans="1:12" s="39" customFormat="1" ht="15" customHeight="1">
      <c r="A295" s="157">
        <v>1364294</v>
      </c>
      <c r="B295" s="111" t="s">
        <v>2177</v>
      </c>
      <c r="C295" s="111" t="s">
        <v>1838</v>
      </c>
      <c r="D295" s="111" t="s">
        <v>2178</v>
      </c>
      <c r="E295" s="158">
        <v>4</v>
      </c>
      <c r="F295" s="159">
        <v>44950</v>
      </c>
      <c r="G295" s="132"/>
      <c r="H295" s="53"/>
      <c r="I295" s="133"/>
      <c r="J295" s="52"/>
      <c r="K295" s="53"/>
      <c r="L295" s="169"/>
    </row>
    <row r="296" spans="1:12" s="39" customFormat="1" ht="15" customHeight="1">
      <c r="A296" s="157">
        <v>1364256</v>
      </c>
      <c r="B296" s="111" t="s">
        <v>2179</v>
      </c>
      <c r="C296" s="111" t="s">
        <v>1838</v>
      </c>
      <c r="D296" s="111" t="s">
        <v>2178</v>
      </c>
      <c r="E296" s="158">
        <v>4</v>
      </c>
      <c r="F296" s="159">
        <v>44950</v>
      </c>
      <c r="G296" s="132"/>
      <c r="H296" s="53"/>
      <c r="I296" s="133"/>
      <c r="J296" s="52"/>
      <c r="K296" s="53"/>
      <c r="L296" s="169"/>
    </row>
    <row r="297" spans="1:12" s="39" customFormat="1" ht="15" customHeight="1">
      <c r="A297" s="157">
        <v>1365878</v>
      </c>
      <c r="B297" s="111" t="s">
        <v>2180</v>
      </c>
      <c r="C297" s="111" t="s">
        <v>1838</v>
      </c>
      <c r="D297" s="111" t="s">
        <v>2181</v>
      </c>
      <c r="E297" s="158">
        <v>1</v>
      </c>
      <c r="F297" s="159">
        <v>43886</v>
      </c>
      <c r="G297" s="132"/>
      <c r="H297" s="53"/>
      <c r="I297" s="133"/>
      <c r="J297" s="52"/>
      <c r="K297" s="53"/>
      <c r="L297" s="169"/>
    </row>
    <row r="298" spans="1:12" ht="15" customHeight="1">
      <c r="A298" s="157" t="s">
        <v>174</v>
      </c>
      <c r="B298" s="111" t="s">
        <v>2182</v>
      </c>
      <c r="C298" s="111" t="s">
        <v>978</v>
      </c>
      <c r="D298" s="111" t="s">
        <v>2183</v>
      </c>
      <c r="E298" s="158">
        <v>1</v>
      </c>
      <c r="F298" s="159">
        <v>44312</v>
      </c>
      <c r="G298" s="126"/>
      <c r="H298" s="36" t="s">
        <v>2184</v>
      </c>
      <c r="I298" s="127"/>
      <c r="J298" s="35"/>
      <c r="K298" s="36"/>
      <c r="L298" s="162"/>
    </row>
    <row r="299" spans="1:12" ht="15" customHeight="1">
      <c r="A299" s="157">
        <v>1499093</v>
      </c>
      <c r="B299" s="111" t="s">
        <v>2185</v>
      </c>
      <c r="C299" s="111" t="s">
        <v>1892</v>
      </c>
      <c r="D299" s="111" t="s">
        <v>2186</v>
      </c>
      <c r="E299" s="158">
        <v>1</v>
      </c>
      <c r="F299" s="159">
        <v>45238</v>
      </c>
      <c r="G299" s="126"/>
      <c r="H299" s="36"/>
      <c r="I299" s="127"/>
      <c r="J299" s="35"/>
      <c r="K299" s="36"/>
      <c r="L299" s="162"/>
    </row>
    <row r="300" spans="1:12" customFormat="1">
      <c r="A300" s="161">
        <v>1362490</v>
      </c>
      <c r="B300" s="160" t="s">
        <v>2187</v>
      </c>
      <c r="C300" s="160" t="s">
        <v>2188</v>
      </c>
      <c r="D300" s="160" t="s">
        <v>2189</v>
      </c>
      <c r="E300" s="158">
        <v>1</v>
      </c>
      <c r="F300" s="159">
        <v>43531</v>
      </c>
      <c r="G300" s="126">
        <v>698028</v>
      </c>
      <c r="H300" s="36" t="s">
        <v>2190</v>
      </c>
      <c r="I300" s="127" t="s">
        <v>2191</v>
      </c>
      <c r="J300" s="35"/>
      <c r="K300" s="36"/>
      <c r="L300" s="162"/>
    </row>
    <row r="301" spans="1:12" customFormat="1">
      <c r="A301" s="157">
        <v>1362420</v>
      </c>
      <c r="B301" s="111" t="s">
        <v>2192</v>
      </c>
      <c r="C301" s="111" t="s">
        <v>2193</v>
      </c>
      <c r="D301" s="111" t="s">
        <v>2194</v>
      </c>
      <c r="E301" s="158">
        <v>2</v>
      </c>
      <c r="F301" s="159">
        <v>44988</v>
      </c>
      <c r="G301" s="126">
        <v>948907</v>
      </c>
      <c r="H301" s="36" t="s">
        <v>2195</v>
      </c>
      <c r="I301" s="127" t="s">
        <v>1780</v>
      </c>
      <c r="J301" s="35"/>
      <c r="K301" s="36"/>
      <c r="L301" s="162"/>
    </row>
    <row r="302" spans="1:12" customFormat="1">
      <c r="A302" s="157" t="s">
        <v>174</v>
      </c>
      <c r="B302" s="111" t="s">
        <v>2196</v>
      </c>
      <c r="C302" s="111" t="s">
        <v>2197</v>
      </c>
      <c r="D302" s="111" t="s">
        <v>2198</v>
      </c>
      <c r="E302" s="158">
        <v>3</v>
      </c>
      <c r="F302" s="159">
        <v>45457</v>
      </c>
      <c r="G302" s="126"/>
      <c r="H302" s="36"/>
      <c r="I302" s="127"/>
      <c r="J302" s="35"/>
      <c r="K302" s="36"/>
      <c r="L302" s="162"/>
    </row>
    <row r="303" spans="1:12" customFormat="1">
      <c r="A303" s="157" t="s">
        <v>174</v>
      </c>
      <c r="B303" s="111" t="s">
        <v>2199</v>
      </c>
      <c r="C303" s="111" t="s">
        <v>2200</v>
      </c>
      <c r="D303" s="111" t="s">
        <v>2198</v>
      </c>
      <c r="E303" s="158">
        <v>3</v>
      </c>
      <c r="F303" s="159">
        <v>45457</v>
      </c>
      <c r="G303" s="126"/>
      <c r="H303" s="36"/>
      <c r="I303" s="127"/>
      <c r="J303" s="35"/>
      <c r="K303" s="36"/>
      <c r="L303" s="162"/>
    </row>
    <row r="304" spans="1:12" customFormat="1">
      <c r="A304" s="157" t="s">
        <v>174</v>
      </c>
      <c r="B304" s="111" t="s">
        <v>2201</v>
      </c>
      <c r="C304" s="111" t="s">
        <v>2202</v>
      </c>
      <c r="D304" s="111" t="s">
        <v>2203</v>
      </c>
      <c r="E304" s="158">
        <v>2</v>
      </c>
      <c r="F304" s="159">
        <v>45457</v>
      </c>
      <c r="G304" s="126"/>
      <c r="H304" s="36"/>
      <c r="I304" s="127"/>
      <c r="J304" s="35"/>
      <c r="K304" s="36"/>
      <c r="L304" s="162"/>
    </row>
    <row r="305" spans="1:12" customFormat="1">
      <c r="A305" s="157" t="s">
        <v>174</v>
      </c>
      <c r="B305" s="111" t="s">
        <v>2204</v>
      </c>
      <c r="C305" s="111" t="s">
        <v>2202</v>
      </c>
      <c r="D305" s="111" t="s">
        <v>2203</v>
      </c>
      <c r="E305" s="158">
        <v>2</v>
      </c>
      <c r="F305" s="159">
        <v>45457</v>
      </c>
      <c r="G305" s="126"/>
      <c r="H305" s="36"/>
      <c r="I305" s="127"/>
      <c r="J305" s="35"/>
      <c r="K305" s="36"/>
      <c r="L305" s="162"/>
    </row>
    <row r="306" spans="1:12" customFormat="1" ht="15" customHeight="1">
      <c r="A306" s="157">
        <v>1363756</v>
      </c>
      <c r="B306" s="111" t="s">
        <v>2197</v>
      </c>
      <c r="C306" s="111" t="s">
        <v>782</v>
      </c>
      <c r="D306" s="111" t="s">
        <v>2205</v>
      </c>
      <c r="E306" s="158">
        <v>3</v>
      </c>
      <c r="F306" s="159">
        <v>44648</v>
      </c>
      <c r="G306" s="126">
        <v>948903</v>
      </c>
      <c r="H306" s="36" t="s">
        <v>2206</v>
      </c>
      <c r="I306" s="127" t="s">
        <v>2207</v>
      </c>
      <c r="J306" s="35"/>
      <c r="K306" s="36"/>
      <c r="L306" s="162"/>
    </row>
    <row r="307" spans="1:12" customFormat="1">
      <c r="A307" s="157">
        <v>1362522</v>
      </c>
      <c r="B307" s="111" t="s">
        <v>2200</v>
      </c>
      <c r="C307" s="111" t="s">
        <v>782</v>
      </c>
      <c r="D307" s="111" t="s">
        <v>2205</v>
      </c>
      <c r="E307" s="158">
        <v>3</v>
      </c>
      <c r="F307" s="159">
        <v>44648</v>
      </c>
      <c r="G307" s="126">
        <v>948904</v>
      </c>
      <c r="H307" s="36" t="s">
        <v>2208</v>
      </c>
      <c r="I307" s="127" t="s">
        <v>2207</v>
      </c>
      <c r="J307" s="35"/>
      <c r="K307" s="36"/>
      <c r="L307" s="162"/>
    </row>
    <row r="308" spans="1:12" customFormat="1">
      <c r="A308" s="157">
        <v>1373765</v>
      </c>
      <c r="B308" s="111" t="s">
        <v>2209</v>
      </c>
      <c r="C308" s="111" t="s">
        <v>2210</v>
      </c>
      <c r="D308" s="111" t="s">
        <v>2211</v>
      </c>
      <c r="E308" s="158">
        <v>1</v>
      </c>
      <c r="F308" s="159">
        <v>43984</v>
      </c>
      <c r="G308" s="126"/>
      <c r="H308" s="36"/>
      <c r="I308" s="127"/>
      <c r="J308" s="35"/>
      <c r="K308" s="36"/>
      <c r="L308" s="162"/>
    </row>
    <row r="309" spans="1:12">
      <c r="A309" s="157">
        <v>1434140</v>
      </c>
      <c r="B309" s="111" t="s">
        <v>2212</v>
      </c>
      <c r="C309" s="111"/>
      <c r="D309" s="111" t="s">
        <v>2213</v>
      </c>
      <c r="E309" s="158">
        <v>1</v>
      </c>
      <c r="F309" s="159">
        <v>44383</v>
      </c>
      <c r="G309" s="126"/>
      <c r="H309" s="36" t="s">
        <v>2214</v>
      </c>
      <c r="I309" s="127" t="s">
        <v>2215</v>
      </c>
      <c r="J309" s="35"/>
      <c r="K309" s="36"/>
      <c r="L309" s="162"/>
    </row>
    <row r="310" spans="1:12" s="39" customFormat="1" ht="15" customHeight="1">
      <c r="A310" s="157">
        <v>1507841</v>
      </c>
      <c r="B310" s="111" t="s">
        <v>2216</v>
      </c>
      <c r="C310" s="111" t="s">
        <v>2217</v>
      </c>
      <c r="D310" s="111" t="s">
        <v>2218</v>
      </c>
      <c r="E310" s="158">
        <v>2</v>
      </c>
      <c r="F310" s="159">
        <v>45467</v>
      </c>
      <c r="G310" s="126"/>
      <c r="H310" s="36"/>
      <c r="I310" s="127"/>
      <c r="J310" s="52"/>
      <c r="K310" s="53"/>
      <c r="L310" s="169"/>
    </row>
    <row r="311" spans="1:12" s="39" customFormat="1">
      <c r="A311" s="157">
        <v>1375768</v>
      </c>
      <c r="B311" s="111" t="s">
        <v>2219</v>
      </c>
      <c r="C311" s="111" t="s">
        <v>52</v>
      </c>
      <c r="D311" s="111" t="s">
        <v>2220</v>
      </c>
      <c r="E311" s="158">
        <v>2</v>
      </c>
      <c r="F311" s="159">
        <v>44858</v>
      </c>
      <c r="G311" s="126">
        <v>1215711</v>
      </c>
      <c r="H311" s="36" t="s">
        <v>2221</v>
      </c>
      <c r="I311" s="127" t="s">
        <v>2222</v>
      </c>
      <c r="J311" s="52"/>
      <c r="K311" s="53"/>
      <c r="L311" s="169"/>
    </row>
    <row r="312" spans="1:12" s="39" customFormat="1">
      <c r="A312" s="157">
        <v>1386537</v>
      </c>
      <c r="B312" s="111" t="s">
        <v>2223</v>
      </c>
      <c r="C312" s="111" t="s">
        <v>2224</v>
      </c>
      <c r="D312" s="111" t="s">
        <v>2225</v>
      </c>
      <c r="E312" s="158">
        <v>3</v>
      </c>
      <c r="F312" s="159">
        <v>44998</v>
      </c>
      <c r="G312" s="126"/>
      <c r="H312" s="36"/>
      <c r="I312" s="127"/>
      <c r="J312" s="52"/>
      <c r="K312" s="53"/>
      <c r="L312" s="169"/>
    </row>
    <row r="313" spans="1:12" s="39" customFormat="1" ht="15" customHeight="1">
      <c r="A313" s="157">
        <v>1383250</v>
      </c>
      <c r="B313" s="111" t="s">
        <v>2226</v>
      </c>
      <c r="C313" s="111" t="s">
        <v>2227</v>
      </c>
      <c r="D313" s="111" t="s">
        <v>2228</v>
      </c>
      <c r="E313" s="158">
        <v>1</v>
      </c>
      <c r="F313" s="159">
        <v>44011</v>
      </c>
      <c r="G313" s="126">
        <v>1215711</v>
      </c>
      <c r="H313" s="36" t="s">
        <v>2221</v>
      </c>
      <c r="I313" s="127" t="s">
        <v>2222</v>
      </c>
      <c r="J313" s="52"/>
      <c r="K313" s="53"/>
      <c r="L313" s="169"/>
    </row>
    <row r="314" spans="1:12" s="39" customFormat="1" ht="15" customHeight="1">
      <c r="A314" s="157">
        <v>1453080</v>
      </c>
      <c r="B314" s="111" t="s">
        <v>2229</v>
      </c>
      <c r="C314" s="111" t="s">
        <v>1556</v>
      </c>
      <c r="D314" s="111" t="s">
        <v>2230</v>
      </c>
      <c r="E314" s="158">
        <v>4</v>
      </c>
      <c r="F314" s="159">
        <v>44706</v>
      </c>
      <c r="G314" s="126"/>
      <c r="H314" s="36"/>
      <c r="I314" s="127"/>
      <c r="J314" s="52"/>
      <c r="K314" s="53"/>
      <c r="L314" s="169"/>
    </row>
    <row r="315" spans="1:12" s="39" customFormat="1" ht="15" customHeight="1">
      <c r="A315" s="157">
        <v>1455766</v>
      </c>
      <c r="B315" s="111" t="s">
        <v>2231</v>
      </c>
      <c r="C315" s="111" t="s">
        <v>1563</v>
      </c>
      <c r="D315" s="111" t="s">
        <v>2232</v>
      </c>
      <c r="E315" s="158">
        <v>3</v>
      </c>
      <c r="F315" s="159">
        <v>45006</v>
      </c>
      <c r="G315" s="126"/>
      <c r="H315" s="36"/>
      <c r="I315" s="127"/>
      <c r="J315" s="52"/>
      <c r="K315" s="53"/>
      <c r="L315" s="169"/>
    </row>
    <row r="316" spans="1:12" s="39" customFormat="1" ht="15" customHeight="1">
      <c r="A316" s="157"/>
      <c r="B316" s="177" t="s">
        <v>2233</v>
      </c>
      <c r="C316" s="177" t="s">
        <v>304</v>
      </c>
      <c r="D316" s="177" t="s">
        <v>2234</v>
      </c>
      <c r="E316" s="178">
        <v>1</v>
      </c>
      <c r="F316" s="159">
        <v>44796</v>
      </c>
      <c r="G316" s="126"/>
      <c r="H316" s="36"/>
      <c r="I316" s="127"/>
      <c r="J316" s="52"/>
      <c r="K316" s="53"/>
      <c r="L316" s="169"/>
    </row>
    <row r="317" spans="1:12" s="39" customFormat="1" ht="15" customHeight="1">
      <c r="A317" s="157"/>
      <c r="B317" s="177" t="s">
        <v>2235</v>
      </c>
      <c r="C317" s="177" t="s">
        <v>304</v>
      </c>
      <c r="D317" s="177" t="s">
        <v>2234</v>
      </c>
      <c r="E317" s="178">
        <v>1</v>
      </c>
      <c r="F317" s="159">
        <v>44796</v>
      </c>
      <c r="G317" s="126"/>
      <c r="H317" s="36"/>
      <c r="I317" s="127"/>
      <c r="J317" s="52"/>
      <c r="K317" s="53"/>
      <c r="L317" s="169"/>
    </row>
    <row r="318" spans="1:12" s="39" customFormat="1" ht="15" customHeight="1">
      <c r="A318" s="157"/>
      <c r="B318" s="177" t="s">
        <v>2236</v>
      </c>
      <c r="C318" s="177" t="s">
        <v>304</v>
      </c>
      <c r="D318" s="177" t="s">
        <v>2234</v>
      </c>
      <c r="E318" s="178">
        <v>1</v>
      </c>
      <c r="F318" s="159">
        <v>44796</v>
      </c>
      <c r="G318" s="126"/>
      <c r="H318" s="36"/>
      <c r="I318" s="127"/>
      <c r="J318" s="52"/>
      <c r="K318" s="53"/>
      <c r="L318" s="169"/>
    </row>
    <row r="319" spans="1:12" s="39" customFormat="1" ht="15" customHeight="1">
      <c r="A319" s="157"/>
      <c r="B319" s="177" t="s">
        <v>2237</v>
      </c>
      <c r="C319" s="177" t="s">
        <v>304</v>
      </c>
      <c r="D319" s="177" t="s">
        <v>2234</v>
      </c>
      <c r="E319" s="178">
        <v>1</v>
      </c>
      <c r="F319" s="159">
        <v>44796</v>
      </c>
      <c r="G319" s="126"/>
      <c r="H319" s="36"/>
      <c r="I319" s="127"/>
      <c r="J319" s="52"/>
      <c r="K319" s="53"/>
      <c r="L319" s="169"/>
    </row>
    <row r="320" spans="1:12" s="39" customFormat="1" ht="15" customHeight="1">
      <c r="A320" s="157"/>
      <c r="B320" s="177" t="s">
        <v>2238</v>
      </c>
      <c r="C320" s="177" t="s">
        <v>304</v>
      </c>
      <c r="D320" s="177" t="s">
        <v>2239</v>
      </c>
      <c r="E320" s="178">
        <v>1</v>
      </c>
      <c r="F320" s="159">
        <v>44796</v>
      </c>
      <c r="G320" s="126"/>
      <c r="H320" s="36"/>
      <c r="I320" s="127"/>
      <c r="J320" s="52"/>
      <c r="K320" s="53"/>
      <c r="L320" s="169"/>
    </row>
    <row r="321" spans="1:12" s="39" customFormat="1" ht="15" customHeight="1">
      <c r="A321" s="157"/>
      <c r="B321" s="177" t="s">
        <v>2240</v>
      </c>
      <c r="C321" s="177" t="s">
        <v>304</v>
      </c>
      <c r="D321" s="177" t="s">
        <v>2239</v>
      </c>
      <c r="E321" s="178">
        <v>1</v>
      </c>
      <c r="F321" s="159">
        <v>44796</v>
      </c>
      <c r="G321" s="126"/>
      <c r="H321" s="36"/>
      <c r="I321" s="127"/>
      <c r="J321" s="52"/>
      <c r="K321" s="53"/>
      <c r="L321" s="169"/>
    </row>
    <row r="322" spans="1:12" s="39" customFormat="1" ht="15" customHeight="1">
      <c r="A322" s="157">
        <v>1452105</v>
      </c>
      <c r="B322" s="111" t="s">
        <v>2241</v>
      </c>
      <c r="C322" s="111" t="s">
        <v>2242</v>
      </c>
      <c r="D322" s="111" t="s">
        <v>2243</v>
      </c>
      <c r="E322" s="158"/>
      <c r="F322" s="159"/>
      <c r="G322" s="126">
        <v>1452105</v>
      </c>
      <c r="H322" s="36" t="s">
        <v>45</v>
      </c>
      <c r="I322" s="127" t="s">
        <v>2244</v>
      </c>
      <c r="J322" s="52"/>
      <c r="K322" s="53"/>
      <c r="L322" s="169"/>
    </row>
    <row r="323" spans="1:12" s="39" customFormat="1" ht="15" hidden="1" customHeight="1">
      <c r="A323" s="166">
        <v>1454134</v>
      </c>
      <c r="B323" s="167" t="s">
        <v>2245</v>
      </c>
      <c r="C323" s="167" t="s">
        <v>245</v>
      </c>
      <c r="D323" s="167" t="s">
        <v>2243</v>
      </c>
      <c r="E323" s="168">
        <v>2</v>
      </c>
      <c r="F323" s="159">
        <v>46077</v>
      </c>
      <c r="G323" s="126">
        <v>1454134</v>
      </c>
      <c r="H323" s="36" t="s">
        <v>45</v>
      </c>
      <c r="I323" s="127" t="s">
        <v>2244</v>
      </c>
      <c r="J323" s="52"/>
      <c r="K323" s="53"/>
      <c r="L323" s="169"/>
    </row>
    <row r="324" spans="1:12" s="39" customFormat="1" ht="15" hidden="1" customHeight="1">
      <c r="A324" s="166">
        <v>1452485</v>
      </c>
      <c r="B324" s="167" t="s">
        <v>2246</v>
      </c>
      <c r="C324" s="167" t="s">
        <v>245</v>
      </c>
      <c r="D324" s="167" t="s">
        <v>2243</v>
      </c>
      <c r="E324" s="168">
        <v>2</v>
      </c>
      <c r="F324" s="159">
        <v>46077</v>
      </c>
      <c r="G324" s="126">
        <v>1452485</v>
      </c>
      <c r="H324" s="36" t="s">
        <v>45</v>
      </c>
      <c r="I324" s="127" t="s">
        <v>2244</v>
      </c>
      <c r="J324" s="52"/>
      <c r="K324" s="53"/>
      <c r="L324" s="169"/>
    </row>
    <row r="325" spans="1:12" s="39" customFormat="1" ht="15" customHeight="1">
      <c r="A325" s="172">
        <v>1452100</v>
      </c>
      <c r="B325" s="173" t="s">
        <v>2247</v>
      </c>
      <c r="C325" s="173" t="s">
        <v>2242</v>
      </c>
      <c r="D325" s="173" t="s">
        <v>2243</v>
      </c>
      <c r="E325" s="168"/>
      <c r="F325" s="159"/>
      <c r="G325" s="126">
        <v>1452100</v>
      </c>
      <c r="H325" s="36" t="s">
        <v>45</v>
      </c>
      <c r="I325" s="127" t="s">
        <v>2244</v>
      </c>
      <c r="J325" s="52"/>
      <c r="K325" s="53"/>
      <c r="L325" s="169"/>
    </row>
    <row r="326" spans="1:12" s="39" customFormat="1" ht="15" customHeight="1">
      <c r="A326" s="172">
        <v>1452089</v>
      </c>
      <c r="B326" s="173" t="s">
        <v>2248</v>
      </c>
      <c r="C326" s="173" t="s">
        <v>2242</v>
      </c>
      <c r="D326" s="173" t="s">
        <v>2243</v>
      </c>
      <c r="E326" s="168"/>
      <c r="F326" s="159"/>
      <c r="G326" s="126">
        <v>1452089</v>
      </c>
      <c r="H326" s="36" t="s">
        <v>45</v>
      </c>
      <c r="I326" s="127" t="s">
        <v>2244</v>
      </c>
      <c r="J326" s="52"/>
      <c r="K326" s="53"/>
      <c r="L326" s="169"/>
    </row>
    <row r="327" spans="1:12" s="39" customFormat="1" ht="15" hidden="1" customHeight="1">
      <c r="A327" s="166">
        <v>1452049</v>
      </c>
      <c r="B327" s="167" t="s">
        <v>2249</v>
      </c>
      <c r="C327" s="167" t="s">
        <v>2242</v>
      </c>
      <c r="D327" s="167" t="s">
        <v>2243</v>
      </c>
      <c r="E327" s="168">
        <v>2</v>
      </c>
      <c r="F327" s="159">
        <v>46077</v>
      </c>
      <c r="G327" s="126">
        <v>1452049</v>
      </c>
      <c r="H327" s="36" t="s">
        <v>45</v>
      </c>
      <c r="I327" s="127" t="s">
        <v>2244</v>
      </c>
      <c r="J327" s="52"/>
      <c r="K327" s="53"/>
      <c r="L327" s="169"/>
    </row>
    <row r="328" spans="1:12" s="39" customFormat="1" ht="15" hidden="1" customHeight="1">
      <c r="A328" s="166">
        <v>1452090</v>
      </c>
      <c r="B328" s="167" t="s">
        <v>2250</v>
      </c>
      <c r="C328" s="167" t="s">
        <v>2242</v>
      </c>
      <c r="D328" s="167" t="s">
        <v>2243</v>
      </c>
      <c r="E328" s="168">
        <v>2</v>
      </c>
      <c r="F328" s="159">
        <v>46077</v>
      </c>
      <c r="G328" s="126">
        <v>1452090</v>
      </c>
      <c r="H328" s="36" t="s">
        <v>45</v>
      </c>
      <c r="I328" s="127" t="s">
        <v>2244</v>
      </c>
      <c r="J328" s="52"/>
      <c r="K328" s="53"/>
      <c r="L328" s="169"/>
    </row>
    <row r="329" spans="1:12" s="39" customFormat="1" ht="15" hidden="1" customHeight="1">
      <c r="A329" s="166">
        <v>1452459</v>
      </c>
      <c r="B329" s="167" t="s">
        <v>2251</v>
      </c>
      <c r="C329" s="167" t="s">
        <v>245</v>
      </c>
      <c r="D329" s="167" t="s">
        <v>2252</v>
      </c>
      <c r="E329" s="168">
        <v>2</v>
      </c>
      <c r="F329" s="159">
        <v>46083</v>
      </c>
      <c r="G329" s="126">
        <v>1452459</v>
      </c>
      <c r="H329" s="36" t="s">
        <v>45</v>
      </c>
      <c r="I329" s="127" t="s">
        <v>2253</v>
      </c>
      <c r="J329" s="52"/>
      <c r="K329" s="53"/>
      <c r="L329" s="169"/>
    </row>
    <row r="330" spans="1:12" s="39" customFormat="1" ht="15" hidden="1" customHeight="1">
      <c r="A330" s="166">
        <v>1452466</v>
      </c>
      <c r="B330" s="167" t="s">
        <v>2254</v>
      </c>
      <c r="C330" s="167" t="s">
        <v>245</v>
      </c>
      <c r="D330" s="167" t="s">
        <v>2252</v>
      </c>
      <c r="E330" s="168">
        <v>2</v>
      </c>
      <c r="F330" s="159">
        <v>46083</v>
      </c>
      <c r="G330" s="126">
        <v>1452466</v>
      </c>
      <c r="H330" s="36" t="s">
        <v>45</v>
      </c>
      <c r="I330" s="127" t="s">
        <v>2253</v>
      </c>
      <c r="J330" s="52"/>
      <c r="K330" s="53"/>
      <c r="L330" s="169"/>
    </row>
    <row r="331" spans="1:12" s="39" customFormat="1" ht="15" customHeight="1">
      <c r="A331" s="172">
        <v>1452439</v>
      </c>
      <c r="B331" s="173" t="s">
        <v>2255</v>
      </c>
      <c r="C331" s="173" t="s">
        <v>2242</v>
      </c>
      <c r="D331" s="173" t="s">
        <v>2252</v>
      </c>
      <c r="E331" s="168"/>
      <c r="F331" s="159"/>
      <c r="G331" s="126">
        <v>1452439</v>
      </c>
      <c r="H331" s="36" t="s">
        <v>45</v>
      </c>
      <c r="I331" s="127" t="s">
        <v>2253</v>
      </c>
      <c r="J331" s="52"/>
      <c r="K331" s="53"/>
      <c r="L331" s="169"/>
    </row>
    <row r="332" spans="1:12" s="39" customFormat="1" ht="15" customHeight="1">
      <c r="A332" s="172">
        <v>1452467</v>
      </c>
      <c r="B332" s="173" t="s">
        <v>2256</v>
      </c>
      <c r="C332" s="173" t="s">
        <v>2242</v>
      </c>
      <c r="D332" s="173" t="s">
        <v>2252</v>
      </c>
      <c r="E332" s="168"/>
      <c r="F332" s="159"/>
      <c r="G332" s="126">
        <v>1452467</v>
      </c>
      <c r="H332" s="36" t="s">
        <v>45</v>
      </c>
      <c r="I332" s="127" t="s">
        <v>2253</v>
      </c>
      <c r="J332" s="52"/>
      <c r="K332" s="53"/>
      <c r="L332" s="169"/>
    </row>
    <row r="333" spans="1:12" s="39" customFormat="1" ht="15" hidden="1" customHeight="1">
      <c r="A333" s="166">
        <v>1452440</v>
      </c>
      <c r="B333" s="167" t="s">
        <v>2257</v>
      </c>
      <c r="C333" s="167" t="s">
        <v>2242</v>
      </c>
      <c r="D333" s="167" t="s">
        <v>2252</v>
      </c>
      <c r="E333" s="168">
        <v>2</v>
      </c>
      <c r="F333" s="159">
        <v>46083</v>
      </c>
      <c r="G333" s="126">
        <v>1452440</v>
      </c>
      <c r="H333" s="36" t="s">
        <v>45</v>
      </c>
      <c r="I333" s="127" t="s">
        <v>2253</v>
      </c>
      <c r="J333" s="52"/>
      <c r="K333" s="53"/>
      <c r="L333" s="169"/>
    </row>
    <row r="334" spans="1:12" s="39" customFormat="1" ht="15" hidden="1" customHeight="1">
      <c r="A334" s="166">
        <v>1452478</v>
      </c>
      <c r="B334" s="167" t="s">
        <v>2258</v>
      </c>
      <c r="C334" s="167" t="s">
        <v>2242</v>
      </c>
      <c r="D334" s="167" t="s">
        <v>2252</v>
      </c>
      <c r="E334" s="168">
        <v>2</v>
      </c>
      <c r="F334" s="159">
        <v>46083</v>
      </c>
      <c r="G334" s="126">
        <v>1452478</v>
      </c>
      <c r="H334" s="36" t="s">
        <v>45</v>
      </c>
      <c r="I334" s="127" t="s">
        <v>2253</v>
      </c>
      <c r="J334" s="52"/>
      <c r="K334" s="53"/>
      <c r="L334" s="169"/>
    </row>
    <row r="335" spans="1:12" s="39" customFormat="1" ht="15" customHeight="1">
      <c r="A335" s="172">
        <v>1452491</v>
      </c>
      <c r="B335" s="173" t="s">
        <v>2259</v>
      </c>
      <c r="C335" s="173" t="s">
        <v>2242</v>
      </c>
      <c r="D335" s="173" t="s">
        <v>2252</v>
      </c>
      <c r="E335" s="168"/>
      <c r="F335" s="159"/>
      <c r="G335" s="126">
        <v>1452491</v>
      </c>
      <c r="H335" s="36" t="s">
        <v>45</v>
      </c>
      <c r="I335" s="127" t="s">
        <v>2253</v>
      </c>
      <c r="J335" s="52"/>
      <c r="K335" s="53"/>
      <c r="L335" s="169"/>
    </row>
    <row r="336" spans="1:12" s="39" customFormat="1" ht="15" customHeight="1">
      <c r="A336" s="172">
        <v>1452492</v>
      </c>
      <c r="B336" s="173" t="s">
        <v>2260</v>
      </c>
      <c r="C336" s="173" t="s">
        <v>2242</v>
      </c>
      <c r="D336" s="173" t="s">
        <v>2252</v>
      </c>
      <c r="E336" s="168"/>
      <c r="F336" s="159"/>
      <c r="G336" s="126">
        <v>1452492</v>
      </c>
      <c r="H336" s="36" t="s">
        <v>45</v>
      </c>
      <c r="I336" s="127" t="s">
        <v>2253</v>
      </c>
      <c r="J336" s="52"/>
      <c r="K336" s="53"/>
      <c r="L336" s="169"/>
    </row>
    <row r="337" spans="1:12" s="39" customFormat="1" ht="15" hidden="1" customHeight="1">
      <c r="A337" s="166">
        <v>759854</v>
      </c>
      <c r="B337" s="167" t="s">
        <v>2261</v>
      </c>
      <c r="C337" s="167" t="s">
        <v>2242</v>
      </c>
      <c r="D337" s="167" t="s">
        <v>2262</v>
      </c>
      <c r="E337" s="168">
        <v>1</v>
      </c>
      <c r="F337" s="159">
        <v>46036</v>
      </c>
      <c r="G337" s="126"/>
      <c r="H337" s="36"/>
      <c r="I337" s="127" t="s">
        <v>2263</v>
      </c>
      <c r="J337" s="52"/>
      <c r="K337" s="53"/>
      <c r="L337" s="169"/>
    </row>
    <row r="338" spans="1:12" s="39" customFormat="1" ht="15" hidden="1" customHeight="1">
      <c r="A338" s="166">
        <v>763619</v>
      </c>
      <c r="B338" s="167" t="s">
        <v>2264</v>
      </c>
      <c r="C338" s="167" t="s">
        <v>245</v>
      </c>
      <c r="D338" s="167" t="s">
        <v>2265</v>
      </c>
      <c r="E338" s="168">
        <v>1</v>
      </c>
      <c r="F338" s="159">
        <v>46036</v>
      </c>
      <c r="G338" s="126">
        <v>763619</v>
      </c>
      <c r="H338" s="36" t="s">
        <v>2266</v>
      </c>
      <c r="I338" s="127" t="s">
        <v>2267</v>
      </c>
      <c r="J338" s="52"/>
      <c r="K338" s="53"/>
      <c r="L338" s="169"/>
    </row>
    <row r="339" spans="1:12" ht="15" customHeight="1">
      <c r="A339" s="165">
        <v>1321226</v>
      </c>
      <c r="B339" s="181" t="s">
        <v>2268</v>
      </c>
      <c r="C339" s="181" t="s">
        <v>2269</v>
      </c>
      <c r="D339" s="182" t="s">
        <v>2270</v>
      </c>
      <c r="E339" s="183">
        <v>6</v>
      </c>
      <c r="F339" s="184">
        <v>44845</v>
      </c>
      <c r="G339" s="126">
        <v>962581</v>
      </c>
      <c r="H339" s="36"/>
      <c r="I339" s="127"/>
      <c r="J339" s="179">
        <v>114049</v>
      </c>
      <c r="K339" s="36" t="s">
        <v>2271</v>
      </c>
      <c r="L339" s="127" t="s">
        <v>2272</v>
      </c>
    </row>
    <row r="340" spans="1:12" ht="15" customHeight="1">
      <c r="A340" s="165">
        <v>1321256</v>
      </c>
      <c r="B340" s="181" t="s">
        <v>2273</v>
      </c>
      <c r="C340" s="181" t="s">
        <v>2274</v>
      </c>
      <c r="D340" s="182" t="s">
        <v>2275</v>
      </c>
      <c r="E340" s="183">
        <v>6</v>
      </c>
      <c r="F340" s="184">
        <v>44846</v>
      </c>
      <c r="G340" s="126">
        <v>962579</v>
      </c>
      <c r="H340" s="36" t="s">
        <v>2276</v>
      </c>
      <c r="I340" s="127" t="s">
        <v>2277</v>
      </c>
      <c r="J340" s="35">
        <v>114047</v>
      </c>
      <c r="K340" s="36" t="s">
        <v>2278</v>
      </c>
      <c r="L340" s="162" t="s">
        <v>2272</v>
      </c>
    </row>
    <row r="341" spans="1:12" ht="15" customHeight="1">
      <c r="A341" s="165">
        <v>1321254</v>
      </c>
      <c r="B341" s="181" t="s">
        <v>2279</v>
      </c>
      <c r="C341" s="181" t="s">
        <v>2274</v>
      </c>
      <c r="D341" s="182" t="s">
        <v>2280</v>
      </c>
      <c r="E341" s="183">
        <v>7</v>
      </c>
      <c r="F341" s="184">
        <v>44846</v>
      </c>
      <c r="G341" s="126">
        <v>962580</v>
      </c>
      <c r="H341" s="36" t="s">
        <v>2281</v>
      </c>
      <c r="I341" s="127" t="s">
        <v>2277</v>
      </c>
      <c r="J341" s="35">
        <v>114048</v>
      </c>
      <c r="K341" s="36" t="s">
        <v>2282</v>
      </c>
      <c r="L341" s="162" t="s">
        <v>2272</v>
      </c>
    </row>
    <row r="342" spans="1:12" ht="15" customHeight="1">
      <c r="A342" s="165">
        <v>1321263</v>
      </c>
      <c r="B342" s="181" t="s">
        <v>2283</v>
      </c>
      <c r="C342" s="181" t="s">
        <v>2284</v>
      </c>
      <c r="D342" s="182" t="s">
        <v>2285</v>
      </c>
      <c r="E342" s="183">
        <v>6</v>
      </c>
      <c r="F342" s="184">
        <v>44846</v>
      </c>
      <c r="G342" s="126">
        <v>1186129</v>
      </c>
      <c r="H342" s="36"/>
      <c r="I342" s="127"/>
      <c r="J342" s="179">
        <v>114055</v>
      </c>
      <c r="K342" s="36" t="s">
        <v>2286</v>
      </c>
      <c r="L342" s="127" t="s">
        <v>2287</v>
      </c>
    </row>
    <row r="343" spans="1:12" ht="15" customHeight="1">
      <c r="A343" s="165">
        <v>1321251</v>
      </c>
      <c r="B343" s="181" t="s">
        <v>2288</v>
      </c>
      <c r="C343" s="181" t="s">
        <v>2284</v>
      </c>
      <c r="D343" s="182" t="s">
        <v>2289</v>
      </c>
      <c r="E343" s="183">
        <v>6</v>
      </c>
      <c r="F343" s="184">
        <v>44846</v>
      </c>
      <c r="G343" s="126">
        <v>1186130</v>
      </c>
      <c r="H343" s="36"/>
      <c r="I343" s="127"/>
      <c r="J343" s="179">
        <v>114057</v>
      </c>
      <c r="K343" s="36" t="s">
        <v>2290</v>
      </c>
      <c r="L343" s="127" t="s">
        <v>2287</v>
      </c>
    </row>
    <row r="344" spans="1:12" ht="15" customHeight="1">
      <c r="A344" s="165">
        <v>1321234</v>
      </c>
      <c r="B344" s="181" t="s">
        <v>2291</v>
      </c>
      <c r="C344" s="181" t="s">
        <v>2292</v>
      </c>
      <c r="D344" s="182" t="s">
        <v>2293</v>
      </c>
      <c r="E344" s="183">
        <v>6</v>
      </c>
      <c r="F344" s="184">
        <v>44846</v>
      </c>
      <c r="G344" s="126">
        <v>1186151</v>
      </c>
      <c r="H344" s="36"/>
      <c r="I344" s="127"/>
      <c r="J344" s="126">
        <v>114058</v>
      </c>
      <c r="K344" s="36" t="s">
        <v>2294</v>
      </c>
      <c r="L344" s="127" t="s">
        <v>2295</v>
      </c>
    </row>
    <row r="345" spans="1:12" s="185" customFormat="1" ht="15" customHeight="1">
      <c r="A345" s="165">
        <v>1321242</v>
      </c>
      <c r="B345" s="181" t="s">
        <v>2297</v>
      </c>
      <c r="C345" s="181" t="s">
        <v>2292</v>
      </c>
      <c r="D345" s="182" t="s">
        <v>2298</v>
      </c>
      <c r="E345" s="183">
        <v>6</v>
      </c>
      <c r="F345" s="184">
        <v>44846</v>
      </c>
      <c r="G345" s="126">
        <v>1186152</v>
      </c>
      <c r="H345" s="36"/>
      <c r="I345" s="36"/>
      <c r="J345" s="179">
        <v>114051</v>
      </c>
      <c r="K345" s="36" t="s">
        <v>2299</v>
      </c>
      <c r="L345" s="127" t="s">
        <v>2272</v>
      </c>
    </row>
    <row r="346" spans="1:12" s="185" customFormat="1" ht="15" customHeight="1">
      <c r="A346" s="165">
        <v>1321059</v>
      </c>
      <c r="B346" s="181" t="s">
        <v>2300</v>
      </c>
      <c r="C346" s="181" t="s">
        <v>2292</v>
      </c>
      <c r="D346" s="182" t="s">
        <v>2301</v>
      </c>
      <c r="E346" s="183">
        <v>6</v>
      </c>
      <c r="F346" s="184">
        <v>44846</v>
      </c>
      <c r="G346" s="126">
        <v>962547</v>
      </c>
      <c r="H346" s="35"/>
      <c r="I346" s="35"/>
      <c r="J346" s="179">
        <v>114046</v>
      </c>
      <c r="K346" s="36" t="s">
        <v>2302</v>
      </c>
      <c r="L346" s="127" t="s">
        <v>2272</v>
      </c>
    </row>
    <row r="347" spans="1:12" ht="15" customHeight="1">
      <c r="A347" s="165">
        <v>1321233</v>
      </c>
      <c r="B347" s="181" t="s">
        <v>2303</v>
      </c>
      <c r="C347" s="181" t="s">
        <v>2292</v>
      </c>
      <c r="D347" s="182" t="s">
        <v>2304</v>
      </c>
      <c r="E347" s="183">
        <v>6</v>
      </c>
      <c r="F347" s="184">
        <v>44846</v>
      </c>
      <c r="G347" s="126">
        <v>962583</v>
      </c>
      <c r="H347" s="36"/>
      <c r="I347" s="127"/>
      <c r="J347" s="179">
        <v>114059</v>
      </c>
      <c r="K347" s="36" t="s">
        <v>2305</v>
      </c>
      <c r="L347" s="127" t="s">
        <v>2295</v>
      </c>
    </row>
    <row r="348" spans="1:12" ht="15" customHeight="1">
      <c r="A348" s="165">
        <v>1321249</v>
      </c>
      <c r="B348" s="181" t="s">
        <v>2306</v>
      </c>
      <c r="C348" s="181" t="s">
        <v>2292</v>
      </c>
      <c r="D348" s="182" t="s">
        <v>2307</v>
      </c>
      <c r="E348" s="183">
        <v>6</v>
      </c>
      <c r="F348" s="184">
        <v>44846</v>
      </c>
      <c r="G348" s="126">
        <v>962582</v>
      </c>
      <c r="H348" s="36" t="s">
        <v>2308</v>
      </c>
      <c r="I348" s="35" t="s">
        <v>2272</v>
      </c>
      <c r="J348" s="179">
        <v>114050</v>
      </c>
      <c r="K348" s="36" t="s">
        <v>2308</v>
      </c>
      <c r="L348" s="127" t="s">
        <v>2272</v>
      </c>
    </row>
    <row r="349" spans="1:12" ht="15" customHeight="1">
      <c r="A349" s="165">
        <v>1321257</v>
      </c>
      <c r="B349" s="181" t="s">
        <v>2309</v>
      </c>
      <c r="C349" s="181" t="s">
        <v>2284</v>
      </c>
      <c r="D349" s="182" t="s">
        <v>2310</v>
      </c>
      <c r="E349" s="183">
        <v>6</v>
      </c>
      <c r="F349" s="184">
        <v>44846</v>
      </c>
      <c r="G349" s="126">
        <v>1186153</v>
      </c>
      <c r="H349" s="35"/>
      <c r="I349" s="35"/>
      <c r="J349" s="179">
        <v>114061</v>
      </c>
      <c r="K349" s="36" t="s">
        <v>2311</v>
      </c>
      <c r="L349" s="127" t="s">
        <v>2295</v>
      </c>
    </row>
    <row r="350" spans="1:12" ht="15" customHeight="1">
      <c r="A350" s="165">
        <v>1321284</v>
      </c>
      <c r="B350" s="181" t="s">
        <v>2312</v>
      </c>
      <c r="C350" s="181" t="s">
        <v>2292</v>
      </c>
      <c r="D350" s="182" t="s">
        <v>2313</v>
      </c>
      <c r="E350" s="183">
        <v>6</v>
      </c>
      <c r="F350" s="184">
        <v>44846</v>
      </c>
      <c r="G350" s="186">
        <v>962584</v>
      </c>
      <c r="H350" s="35"/>
      <c r="I350" s="35"/>
      <c r="J350" s="179">
        <v>114060</v>
      </c>
      <c r="K350" s="36" t="s">
        <v>2314</v>
      </c>
      <c r="L350" s="127" t="s">
        <v>2295</v>
      </c>
    </row>
    <row r="351" spans="1:12" ht="15" customHeight="1">
      <c r="A351" s="165">
        <v>1321321</v>
      </c>
      <c r="B351" s="181" t="s">
        <v>2315</v>
      </c>
      <c r="C351" s="181" t="s">
        <v>2292</v>
      </c>
      <c r="D351" s="182" t="s">
        <v>2316</v>
      </c>
      <c r="E351" s="183">
        <v>6</v>
      </c>
      <c r="F351" s="184">
        <v>44846</v>
      </c>
      <c r="G351" s="186">
        <v>1186154</v>
      </c>
      <c r="H351" s="36"/>
      <c r="I351" s="127"/>
      <c r="J351" s="179">
        <v>256303</v>
      </c>
      <c r="K351" s="36" t="s">
        <v>2317</v>
      </c>
      <c r="L351" s="127" t="s">
        <v>2295</v>
      </c>
    </row>
    <row r="352" spans="1:12" ht="15" customHeight="1">
      <c r="A352" s="165">
        <v>1321308</v>
      </c>
      <c r="B352" s="181" t="s">
        <v>2318</v>
      </c>
      <c r="C352" s="181" t="s">
        <v>2292</v>
      </c>
      <c r="D352" s="182" t="s">
        <v>2319</v>
      </c>
      <c r="E352" s="183">
        <v>6</v>
      </c>
      <c r="F352" s="184">
        <v>44846</v>
      </c>
      <c r="G352" s="126">
        <v>1186155</v>
      </c>
      <c r="H352" s="36"/>
      <c r="I352" s="127"/>
      <c r="J352" s="179">
        <v>256300</v>
      </c>
      <c r="K352" s="36" t="s">
        <v>2320</v>
      </c>
      <c r="L352" s="127" t="s">
        <v>2272</v>
      </c>
    </row>
    <row r="353" spans="1:12" ht="15" customHeight="1">
      <c r="A353" s="165">
        <v>1321216</v>
      </c>
      <c r="B353" s="181" t="s">
        <v>2321</v>
      </c>
      <c r="C353" s="181" t="s">
        <v>2292</v>
      </c>
      <c r="D353" s="182" t="s">
        <v>2322</v>
      </c>
      <c r="E353" s="183">
        <v>6</v>
      </c>
      <c r="F353" s="184">
        <v>44846</v>
      </c>
      <c r="G353" s="126">
        <v>1217768</v>
      </c>
      <c r="H353" s="36" t="s">
        <v>2323</v>
      </c>
      <c r="I353" s="127" t="s">
        <v>2324</v>
      </c>
      <c r="J353" s="35"/>
      <c r="K353" s="36"/>
      <c r="L353" s="162"/>
    </row>
    <row r="354" spans="1:12" ht="15" customHeight="1">
      <c r="A354" s="165">
        <v>1320258</v>
      </c>
      <c r="B354" s="181" t="s">
        <v>2325</v>
      </c>
      <c r="C354" s="181" t="s">
        <v>2292</v>
      </c>
      <c r="D354" s="182" t="s">
        <v>2326</v>
      </c>
      <c r="E354" s="183">
        <v>5</v>
      </c>
      <c r="F354" s="184">
        <v>44846</v>
      </c>
      <c r="G354" s="126">
        <v>1120901</v>
      </c>
      <c r="H354" s="36" t="s">
        <v>2327</v>
      </c>
      <c r="I354" s="127" t="s">
        <v>2328</v>
      </c>
      <c r="J354" s="35"/>
      <c r="K354" s="36"/>
      <c r="L354" s="162"/>
    </row>
    <row r="355" spans="1:12" ht="15" customHeight="1">
      <c r="A355" s="165">
        <v>1321262</v>
      </c>
      <c r="B355" s="181" t="s">
        <v>2329</v>
      </c>
      <c r="C355" s="181" t="s">
        <v>2292</v>
      </c>
      <c r="D355" s="182" t="s">
        <v>2330</v>
      </c>
      <c r="E355" s="183">
        <v>4</v>
      </c>
      <c r="F355" s="184">
        <v>44846</v>
      </c>
      <c r="G355" s="126">
        <v>114052</v>
      </c>
      <c r="H355" s="36" t="s">
        <v>2331</v>
      </c>
      <c r="I355" s="127" t="s">
        <v>2272</v>
      </c>
      <c r="J355" s="35"/>
      <c r="K355" s="36"/>
      <c r="L355" s="162"/>
    </row>
    <row r="356" spans="1:12" ht="15" customHeight="1">
      <c r="A356" s="165">
        <v>1387330</v>
      </c>
      <c r="B356" s="181" t="s">
        <v>2332</v>
      </c>
      <c r="C356" s="181" t="s">
        <v>2333</v>
      </c>
      <c r="D356" s="182" t="s">
        <v>2334</v>
      </c>
      <c r="E356" s="183">
        <v>3</v>
      </c>
      <c r="F356" s="184">
        <v>44846</v>
      </c>
      <c r="G356" s="126"/>
      <c r="H356" s="36"/>
      <c r="I356" s="127"/>
      <c r="J356" s="35"/>
      <c r="K356" s="36"/>
      <c r="L356" s="162"/>
    </row>
    <row r="357" spans="1:12" ht="15" customHeight="1">
      <c r="A357" s="165">
        <v>1387421</v>
      </c>
      <c r="B357" s="181" t="s">
        <v>2335</v>
      </c>
      <c r="C357" s="181" t="s">
        <v>2336</v>
      </c>
      <c r="D357" s="182" t="s">
        <v>2337</v>
      </c>
      <c r="E357" s="183">
        <v>3</v>
      </c>
      <c r="F357" s="184">
        <v>44854</v>
      </c>
      <c r="G357" s="126"/>
      <c r="H357" s="36"/>
      <c r="I357" s="127"/>
      <c r="J357" s="35"/>
      <c r="K357" s="36"/>
      <c r="L357" s="162"/>
    </row>
    <row r="358" spans="1:12" ht="15" customHeight="1">
      <c r="A358" s="165">
        <v>1321317</v>
      </c>
      <c r="B358" s="181" t="s">
        <v>2338</v>
      </c>
      <c r="C358" s="181" t="s">
        <v>2274</v>
      </c>
      <c r="D358" s="182" t="s">
        <v>2339</v>
      </c>
      <c r="E358" s="183">
        <v>6</v>
      </c>
      <c r="F358" s="184">
        <v>44854</v>
      </c>
      <c r="G358" s="126">
        <v>1186156</v>
      </c>
      <c r="H358" s="36"/>
      <c r="I358" s="127"/>
      <c r="J358" s="179">
        <v>980957</v>
      </c>
      <c r="K358" s="36" t="s">
        <v>2340</v>
      </c>
      <c r="L358" s="127" t="s">
        <v>2341</v>
      </c>
    </row>
    <row r="359" spans="1:12" ht="15" customHeight="1">
      <c r="A359" s="165">
        <v>1321280</v>
      </c>
      <c r="B359" s="181" t="s">
        <v>2342</v>
      </c>
      <c r="C359" s="181" t="s">
        <v>2274</v>
      </c>
      <c r="D359" s="182" t="s">
        <v>2343</v>
      </c>
      <c r="E359" s="183">
        <v>6</v>
      </c>
      <c r="F359" s="184">
        <v>44854</v>
      </c>
      <c r="G359" s="126">
        <v>1186157</v>
      </c>
      <c r="H359" s="36"/>
      <c r="I359" s="127"/>
      <c r="J359" s="179">
        <v>980958</v>
      </c>
      <c r="K359" s="36" t="s">
        <v>2344</v>
      </c>
      <c r="L359" s="127" t="s">
        <v>2341</v>
      </c>
    </row>
    <row r="360" spans="1:12" ht="15" customHeight="1">
      <c r="A360" s="165">
        <v>1321334</v>
      </c>
      <c r="B360" s="181" t="s">
        <v>2345</v>
      </c>
      <c r="C360" s="181" t="s">
        <v>2269</v>
      </c>
      <c r="D360" s="182" t="s">
        <v>2346</v>
      </c>
      <c r="E360" s="183">
        <v>7</v>
      </c>
      <c r="F360" s="184">
        <v>44935</v>
      </c>
      <c r="G360" s="126">
        <v>1186158</v>
      </c>
      <c r="H360" s="36"/>
      <c r="I360" s="127"/>
      <c r="J360" s="179">
        <v>980970</v>
      </c>
      <c r="K360" s="36" t="s">
        <v>2347</v>
      </c>
      <c r="L360" s="127" t="s">
        <v>2341</v>
      </c>
    </row>
    <row r="361" spans="1:12" ht="15" customHeight="1">
      <c r="A361" s="165">
        <v>1321325</v>
      </c>
      <c r="B361" s="181" t="s">
        <v>2348</v>
      </c>
      <c r="C361" s="181" t="s">
        <v>2269</v>
      </c>
      <c r="D361" s="182" t="s">
        <v>2349</v>
      </c>
      <c r="E361" s="183">
        <v>7</v>
      </c>
      <c r="F361" s="184">
        <v>44935</v>
      </c>
      <c r="G361" s="126">
        <v>1186159</v>
      </c>
      <c r="H361" s="36"/>
      <c r="I361" s="127"/>
      <c r="J361" s="179">
        <v>980969</v>
      </c>
      <c r="K361" s="36" t="s">
        <v>2350</v>
      </c>
      <c r="L361" s="127" t="s">
        <v>2341</v>
      </c>
    </row>
    <row r="362" spans="1:12" ht="15" customHeight="1">
      <c r="A362" s="165">
        <v>1321354</v>
      </c>
      <c r="B362" s="181" t="s">
        <v>2351</v>
      </c>
      <c r="C362" s="181" t="s">
        <v>2352</v>
      </c>
      <c r="D362" s="182" t="s">
        <v>2353</v>
      </c>
      <c r="E362" s="183">
        <v>6</v>
      </c>
      <c r="F362" s="184">
        <v>44854</v>
      </c>
      <c r="G362" s="126">
        <v>1186160</v>
      </c>
      <c r="H362" s="36"/>
      <c r="I362" s="127"/>
      <c r="J362" s="179">
        <v>1113982</v>
      </c>
      <c r="K362" s="36" t="s">
        <v>2354</v>
      </c>
      <c r="L362" s="127" t="s">
        <v>2341</v>
      </c>
    </row>
    <row r="363" spans="1:12" ht="15" customHeight="1">
      <c r="A363" s="165">
        <v>1370541</v>
      </c>
      <c r="B363" s="181" t="s">
        <v>2355</v>
      </c>
      <c r="C363" s="181" t="s">
        <v>2352</v>
      </c>
      <c r="D363" s="182" t="s">
        <v>2356</v>
      </c>
      <c r="E363" s="183">
        <v>7</v>
      </c>
      <c r="F363" s="184">
        <v>44861</v>
      </c>
      <c r="G363" s="126">
        <v>1321320</v>
      </c>
      <c r="H363" s="36">
        <v>1186171</v>
      </c>
      <c r="I363" s="127"/>
      <c r="J363" s="179">
        <v>980955</v>
      </c>
      <c r="K363" s="36" t="s">
        <v>2357</v>
      </c>
      <c r="L363" s="127" t="s">
        <v>2341</v>
      </c>
    </row>
    <row r="364" spans="1:12" ht="15" customHeight="1">
      <c r="A364" s="165">
        <v>1370551</v>
      </c>
      <c r="B364" s="181" t="s">
        <v>2358</v>
      </c>
      <c r="C364" s="181" t="s">
        <v>2352</v>
      </c>
      <c r="D364" s="182" t="s">
        <v>2359</v>
      </c>
      <c r="E364" s="183">
        <v>8</v>
      </c>
      <c r="F364" s="184">
        <v>44861</v>
      </c>
      <c r="G364" s="126">
        <v>1321328</v>
      </c>
      <c r="H364" s="36">
        <v>1186172</v>
      </c>
      <c r="I364" s="127"/>
      <c r="J364" s="179">
        <v>980956</v>
      </c>
      <c r="K364" s="36" t="s">
        <v>2360</v>
      </c>
      <c r="L364" s="127" t="s">
        <v>2341</v>
      </c>
    </row>
    <row r="365" spans="1:12" ht="15" customHeight="1">
      <c r="A365" s="165">
        <v>1370518</v>
      </c>
      <c r="B365" s="181" t="s">
        <v>2361</v>
      </c>
      <c r="C365" s="181" t="s">
        <v>2352</v>
      </c>
      <c r="D365" s="182" t="s">
        <v>2362</v>
      </c>
      <c r="E365" s="183">
        <v>7</v>
      </c>
      <c r="F365" s="184">
        <v>44861</v>
      </c>
      <c r="G365" s="126">
        <v>1321329</v>
      </c>
      <c r="H365" s="36">
        <v>1186173</v>
      </c>
      <c r="I365" s="127"/>
      <c r="J365" s="179">
        <v>1113981</v>
      </c>
      <c r="K365" s="36" t="s">
        <v>2363</v>
      </c>
      <c r="L365" s="127" t="s">
        <v>2341</v>
      </c>
    </row>
    <row r="366" spans="1:12" ht="15" customHeight="1">
      <c r="A366" s="165">
        <v>1362483</v>
      </c>
      <c r="B366" s="181" t="s">
        <v>2364</v>
      </c>
      <c r="C366" s="181" t="s">
        <v>2365</v>
      </c>
      <c r="D366" s="182" t="s">
        <v>2366</v>
      </c>
      <c r="E366" s="183">
        <v>3</v>
      </c>
      <c r="F366" s="184">
        <v>44865</v>
      </c>
      <c r="G366" s="126"/>
      <c r="H366" s="36"/>
      <c r="I366" s="127"/>
      <c r="J366" s="179"/>
      <c r="K366" s="36"/>
      <c r="L366" s="127"/>
    </row>
    <row r="367" spans="1:12" ht="15" customHeight="1">
      <c r="A367" s="165">
        <v>1362501</v>
      </c>
      <c r="B367" s="181" t="s">
        <v>2367</v>
      </c>
      <c r="C367" s="181" t="s">
        <v>2365</v>
      </c>
      <c r="D367" s="182" t="s">
        <v>2368</v>
      </c>
      <c r="E367" s="183">
        <v>3</v>
      </c>
      <c r="F367" s="184">
        <v>44865</v>
      </c>
      <c r="G367" s="126"/>
      <c r="H367" s="36"/>
      <c r="I367" s="127"/>
      <c r="J367" s="179"/>
      <c r="K367" s="36"/>
      <c r="L367" s="127"/>
    </row>
    <row r="368" spans="1:12" ht="15" customHeight="1">
      <c r="A368" s="165">
        <v>1362484</v>
      </c>
      <c r="B368" s="181" t="s">
        <v>2369</v>
      </c>
      <c r="C368" s="181" t="s">
        <v>2365</v>
      </c>
      <c r="D368" s="182" t="s">
        <v>2370</v>
      </c>
      <c r="E368" s="183">
        <v>3</v>
      </c>
      <c r="F368" s="184">
        <v>44865</v>
      </c>
      <c r="G368" s="126"/>
      <c r="H368" s="36"/>
      <c r="I368" s="127"/>
      <c r="J368" s="179"/>
      <c r="K368" s="36"/>
      <c r="L368" s="127"/>
    </row>
    <row r="369" spans="1:12" ht="15" customHeight="1">
      <c r="A369" s="165">
        <v>1362459</v>
      </c>
      <c r="B369" s="181" t="s">
        <v>2371</v>
      </c>
      <c r="C369" s="181" t="s">
        <v>2365</v>
      </c>
      <c r="D369" s="182" t="s">
        <v>2372</v>
      </c>
      <c r="E369" s="183">
        <v>4</v>
      </c>
      <c r="F369" s="184">
        <v>44865</v>
      </c>
      <c r="G369" s="126"/>
      <c r="H369" s="36"/>
      <c r="I369" s="127"/>
      <c r="J369" s="179"/>
      <c r="K369" s="36"/>
      <c r="L369" s="127"/>
    </row>
    <row r="370" spans="1:12" ht="15" customHeight="1">
      <c r="A370" s="165">
        <v>1362512</v>
      </c>
      <c r="B370" s="181" t="s">
        <v>2373</v>
      </c>
      <c r="C370" s="181" t="s">
        <v>2374</v>
      </c>
      <c r="D370" s="182" t="s">
        <v>2375</v>
      </c>
      <c r="E370" s="183">
        <v>3</v>
      </c>
      <c r="F370" s="184">
        <v>44865</v>
      </c>
      <c r="G370" s="126"/>
      <c r="H370" s="36"/>
      <c r="I370" s="127"/>
      <c r="J370" s="179"/>
      <c r="K370" s="36"/>
      <c r="L370" s="127"/>
    </row>
    <row r="371" spans="1:12" ht="15" customHeight="1">
      <c r="A371" s="165">
        <v>1365933</v>
      </c>
      <c r="B371" s="181" t="s">
        <v>2376</v>
      </c>
      <c r="C371" s="181" t="s">
        <v>2365</v>
      </c>
      <c r="D371" s="182" t="s">
        <v>2377</v>
      </c>
      <c r="E371" s="183">
        <v>3</v>
      </c>
      <c r="F371" s="184">
        <v>44865</v>
      </c>
      <c r="G371" s="126"/>
      <c r="H371" s="36"/>
      <c r="I371" s="127"/>
      <c r="J371" s="179"/>
      <c r="K371" s="36"/>
      <c r="L371" s="127"/>
    </row>
    <row r="372" spans="1:12" ht="15" customHeight="1">
      <c r="A372" s="165">
        <v>1449087</v>
      </c>
      <c r="B372" s="181" t="s">
        <v>2378</v>
      </c>
      <c r="C372" s="181" t="s">
        <v>2379</v>
      </c>
      <c r="D372" s="182" t="s">
        <v>2380</v>
      </c>
      <c r="E372" s="183">
        <v>3</v>
      </c>
      <c r="F372" s="184">
        <v>44865</v>
      </c>
      <c r="G372" s="126"/>
      <c r="H372" s="36"/>
      <c r="I372" s="127"/>
      <c r="J372" s="35"/>
      <c r="K372" s="36"/>
      <c r="L372" s="162"/>
    </row>
    <row r="373" spans="1:12" ht="15" customHeight="1">
      <c r="A373" s="165">
        <v>1449080</v>
      </c>
      <c r="B373" s="181" t="s">
        <v>2381</v>
      </c>
      <c r="C373" s="181" t="s">
        <v>2382</v>
      </c>
      <c r="D373" s="182" t="s">
        <v>2383</v>
      </c>
      <c r="E373" s="183">
        <v>3</v>
      </c>
      <c r="F373" s="184">
        <v>44865</v>
      </c>
      <c r="G373" s="126"/>
      <c r="H373" s="36"/>
      <c r="I373" s="127"/>
      <c r="J373" s="35"/>
      <c r="K373" s="36"/>
      <c r="L373" s="162"/>
    </row>
    <row r="374" spans="1:12" ht="15" customHeight="1">
      <c r="A374" s="165">
        <v>1472691</v>
      </c>
      <c r="B374" s="181" t="s">
        <v>2384</v>
      </c>
      <c r="C374" s="181" t="s">
        <v>1643</v>
      </c>
      <c r="D374" s="182" t="s">
        <v>2385</v>
      </c>
      <c r="E374" s="183">
        <v>1</v>
      </c>
      <c r="F374" s="184">
        <v>44909</v>
      </c>
      <c r="G374" s="126"/>
      <c r="H374" s="36"/>
      <c r="I374" s="127"/>
      <c r="J374" s="35"/>
      <c r="K374" s="36"/>
      <c r="L374" s="162"/>
    </row>
    <row r="375" spans="1:12" ht="15" customHeight="1">
      <c r="A375" s="165">
        <v>1472701</v>
      </c>
      <c r="B375" s="181" t="s">
        <v>2386</v>
      </c>
      <c r="C375" s="181" t="s">
        <v>1643</v>
      </c>
      <c r="D375" s="182" t="s">
        <v>2385</v>
      </c>
      <c r="E375" s="183">
        <v>1</v>
      </c>
      <c r="F375" s="184">
        <v>44909</v>
      </c>
      <c r="G375" s="126"/>
      <c r="H375" s="36"/>
      <c r="I375" s="127"/>
      <c r="J375" s="35"/>
      <c r="K375" s="36"/>
      <c r="L375" s="162"/>
    </row>
    <row r="376" spans="1:12" ht="15" customHeight="1">
      <c r="A376" s="165">
        <v>1545023</v>
      </c>
      <c r="B376" s="181" t="s">
        <v>2387</v>
      </c>
      <c r="C376" s="181" t="s">
        <v>2388</v>
      </c>
      <c r="D376" s="182" t="s">
        <v>2389</v>
      </c>
      <c r="E376" s="183">
        <v>1</v>
      </c>
      <c r="F376" s="184">
        <v>45803</v>
      </c>
      <c r="G376" s="126"/>
      <c r="H376" s="36"/>
      <c r="I376" s="127"/>
      <c r="J376" s="35"/>
      <c r="K376" s="36"/>
      <c r="L376" s="162"/>
    </row>
    <row r="377" spans="1:12" ht="15" customHeight="1">
      <c r="A377" s="165">
        <v>1544587</v>
      </c>
      <c r="B377" s="181" t="s">
        <v>2390</v>
      </c>
      <c r="C377" s="181" t="s">
        <v>2388</v>
      </c>
      <c r="D377" s="182" t="s">
        <v>2391</v>
      </c>
      <c r="E377" s="183">
        <v>1</v>
      </c>
      <c r="F377" s="184">
        <v>45803</v>
      </c>
      <c r="G377" s="126"/>
      <c r="H377" s="36"/>
      <c r="I377" s="127"/>
      <c r="J377" s="35"/>
      <c r="K377" s="36"/>
      <c r="L377" s="162"/>
    </row>
    <row r="378" spans="1:12" ht="15" customHeight="1">
      <c r="A378" s="165">
        <v>1543251</v>
      </c>
      <c r="B378" s="181" t="s">
        <v>2392</v>
      </c>
      <c r="C378" s="181" t="s">
        <v>2393</v>
      </c>
      <c r="D378" s="182" t="s">
        <v>2394</v>
      </c>
      <c r="E378" s="183">
        <v>2</v>
      </c>
      <c r="F378" s="184">
        <v>45784</v>
      </c>
      <c r="G378" s="126"/>
      <c r="H378" s="36"/>
      <c r="I378" s="127"/>
      <c r="J378" s="35"/>
      <c r="K378" s="36"/>
      <c r="L378" s="162"/>
    </row>
    <row r="379" spans="1:12" ht="15" customHeight="1">
      <c r="A379" s="165">
        <v>1543252</v>
      </c>
      <c r="B379" s="181" t="s">
        <v>2395</v>
      </c>
      <c r="C379" s="181" t="s">
        <v>2396</v>
      </c>
      <c r="D379" s="182" t="s">
        <v>2397</v>
      </c>
      <c r="E379" s="183">
        <v>1</v>
      </c>
      <c r="F379" s="184">
        <v>45784</v>
      </c>
      <c r="G379" s="126"/>
      <c r="H379" s="36"/>
      <c r="I379" s="127"/>
      <c r="J379" s="35"/>
      <c r="K379" s="36"/>
      <c r="L379" s="162"/>
    </row>
    <row r="380" spans="1:12" ht="15" customHeight="1">
      <c r="A380" s="165">
        <v>1548731</v>
      </c>
      <c r="B380" s="181" t="s">
        <v>2398</v>
      </c>
      <c r="C380" s="181" t="s">
        <v>2393</v>
      </c>
      <c r="D380" s="182" t="s">
        <v>2399</v>
      </c>
      <c r="E380" s="183">
        <v>1</v>
      </c>
      <c r="F380" s="184">
        <v>45784</v>
      </c>
      <c r="G380" s="126"/>
      <c r="H380" s="36"/>
      <c r="I380" s="127"/>
      <c r="J380" s="35"/>
      <c r="K380" s="36"/>
      <c r="L380" s="162"/>
    </row>
    <row r="381" spans="1:12" ht="15" customHeight="1">
      <c r="A381" s="165">
        <v>1548700</v>
      </c>
      <c r="B381" s="181" t="s">
        <v>2400</v>
      </c>
      <c r="C381" s="181" t="s">
        <v>2396</v>
      </c>
      <c r="D381" s="182" t="s">
        <v>2401</v>
      </c>
      <c r="E381" s="183">
        <v>1</v>
      </c>
      <c r="F381" s="184">
        <v>45784</v>
      </c>
      <c r="G381" s="126"/>
      <c r="H381" s="36"/>
      <c r="I381" s="127"/>
      <c r="J381" s="35"/>
      <c r="K381" s="36"/>
      <c r="L381" s="162"/>
    </row>
    <row r="382" spans="1:12" ht="15" customHeight="1">
      <c r="A382" s="165">
        <v>1337805</v>
      </c>
      <c r="B382" s="181" t="s">
        <v>2402</v>
      </c>
      <c r="C382" s="181" t="s">
        <v>2403</v>
      </c>
      <c r="D382" s="182" t="s">
        <v>2404</v>
      </c>
      <c r="E382" s="183">
        <v>7</v>
      </c>
      <c r="F382" s="184">
        <v>44865</v>
      </c>
      <c r="G382" s="126">
        <v>1186174</v>
      </c>
      <c r="H382" s="36"/>
      <c r="I382" s="127" t="s">
        <v>2404</v>
      </c>
      <c r="J382" s="179">
        <v>114044</v>
      </c>
      <c r="K382" s="36" t="s">
        <v>2405</v>
      </c>
      <c r="L382" s="127" t="s">
        <v>2406</v>
      </c>
    </row>
    <row r="383" spans="1:12" ht="15" customHeight="1">
      <c r="A383" s="165">
        <v>1337806</v>
      </c>
      <c r="B383" s="181" t="s">
        <v>2408</v>
      </c>
      <c r="C383" s="181" t="s">
        <v>2403</v>
      </c>
      <c r="D383" s="182" t="s">
        <v>2409</v>
      </c>
      <c r="E383" s="183">
        <v>6</v>
      </c>
      <c r="F383" s="184">
        <v>44865</v>
      </c>
      <c r="G383" s="126">
        <v>1186175</v>
      </c>
      <c r="H383" s="36"/>
      <c r="I383" s="127" t="s">
        <v>2409</v>
      </c>
      <c r="J383" s="179">
        <v>114043</v>
      </c>
      <c r="K383" s="36" t="s">
        <v>2410</v>
      </c>
      <c r="L383" s="127" t="s">
        <v>2406</v>
      </c>
    </row>
    <row r="384" spans="1:12" ht="15" customHeight="1">
      <c r="A384" s="165">
        <v>1337779</v>
      </c>
      <c r="B384" s="181" t="s">
        <v>2411</v>
      </c>
      <c r="C384" s="181" t="s">
        <v>2412</v>
      </c>
      <c r="D384" s="182" t="s">
        <v>2413</v>
      </c>
      <c r="E384" s="183">
        <v>6</v>
      </c>
      <c r="F384" s="184">
        <v>44865</v>
      </c>
      <c r="G384" s="126">
        <v>1217489</v>
      </c>
      <c r="H384" s="36"/>
      <c r="I384" s="127" t="s">
        <v>2413</v>
      </c>
      <c r="J384" s="179">
        <v>785194</v>
      </c>
      <c r="K384" s="36" t="s">
        <v>2414</v>
      </c>
      <c r="L384" s="127" t="s">
        <v>2415</v>
      </c>
    </row>
    <row r="385" spans="1:12" ht="15" customHeight="1">
      <c r="A385" s="165">
        <v>1337825</v>
      </c>
      <c r="B385" s="181" t="s">
        <v>2416</v>
      </c>
      <c r="C385" s="181" t="s">
        <v>2412</v>
      </c>
      <c r="D385" s="182" t="s">
        <v>2417</v>
      </c>
      <c r="E385" s="183">
        <v>6</v>
      </c>
      <c r="F385" s="184">
        <v>44865</v>
      </c>
      <c r="G385" s="126">
        <v>1217490</v>
      </c>
      <c r="H385" s="36"/>
      <c r="I385" s="127" t="s">
        <v>2417</v>
      </c>
      <c r="J385" s="179">
        <v>114042</v>
      </c>
      <c r="K385" s="36" t="s">
        <v>2418</v>
      </c>
      <c r="L385" s="127" t="s">
        <v>2415</v>
      </c>
    </row>
    <row r="386" spans="1:12" ht="15" customHeight="1">
      <c r="A386" s="165">
        <v>1337748</v>
      </c>
      <c r="B386" s="181" t="s">
        <v>2419</v>
      </c>
      <c r="C386" s="181" t="s">
        <v>2420</v>
      </c>
      <c r="D386" s="182" t="s">
        <v>2421</v>
      </c>
      <c r="E386" s="183">
        <v>6</v>
      </c>
      <c r="F386" s="184">
        <v>44865</v>
      </c>
      <c r="G386" s="126">
        <v>1217701</v>
      </c>
      <c r="H386" s="36"/>
      <c r="I386" s="127" t="s">
        <v>2421</v>
      </c>
      <c r="J386" s="179">
        <v>827400</v>
      </c>
      <c r="K386" s="36" t="s">
        <v>2422</v>
      </c>
      <c r="L386" s="127" t="s">
        <v>2423</v>
      </c>
    </row>
    <row r="387" spans="1:12" ht="15" customHeight="1">
      <c r="A387" s="165">
        <v>1337780</v>
      </c>
      <c r="B387" s="181" t="s">
        <v>2424</v>
      </c>
      <c r="C387" s="181" t="s">
        <v>2420</v>
      </c>
      <c r="D387" s="182" t="s">
        <v>2425</v>
      </c>
      <c r="E387" s="183">
        <v>7</v>
      </c>
      <c r="F387" s="184">
        <v>45847</v>
      </c>
      <c r="G387" s="126">
        <v>1217702</v>
      </c>
      <c r="H387" s="36"/>
      <c r="I387" s="127" t="s">
        <v>2425</v>
      </c>
      <c r="J387" s="179">
        <v>827401</v>
      </c>
      <c r="K387" s="36" t="s">
        <v>2426</v>
      </c>
      <c r="L387" s="127" t="s">
        <v>2423</v>
      </c>
    </row>
    <row r="388" spans="1:12" ht="15" customHeight="1">
      <c r="A388" s="165">
        <v>1337750</v>
      </c>
      <c r="B388" s="181" t="s">
        <v>2427</v>
      </c>
      <c r="C388" s="181" t="s">
        <v>2420</v>
      </c>
      <c r="D388" s="182" t="s">
        <v>2428</v>
      </c>
      <c r="E388" s="183">
        <v>6</v>
      </c>
      <c r="F388" s="184">
        <v>44865</v>
      </c>
      <c r="G388" s="126">
        <v>1217703</v>
      </c>
      <c r="H388" s="36"/>
      <c r="I388" s="127" t="s">
        <v>2428</v>
      </c>
      <c r="J388" s="179">
        <v>823402</v>
      </c>
      <c r="K388" s="36" t="s">
        <v>2429</v>
      </c>
      <c r="L388" s="127" t="s">
        <v>2423</v>
      </c>
    </row>
    <row r="389" spans="1:12" ht="15" customHeight="1">
      <c r="A389" s="165">
        <v>1337813</v>
      </c>
      <c r="B389" s="181" t="s">
        <v>2430</v>
      </c>
      <c r="C389" s="181" t="s">
        <v>2420</v>
      </c>
      <c r="D389" s="182" t="s">
        <v>2431</v>
      </c>
      <c r="E389" s="183">
        <v>6</v>
      </c>
      <c r="F389" s="184">
        <v>44866</v>
      </c>
      <c r="G389" s="126">
        <v>1186176</v>
      </c>
      <c r="H389" s="36"/>
      <c r="I389" s="127" t="s">
        <v>2431</v>
      </c>
      <c r="J389" s="179">
        <v>827399</v>
      </c>
      <c r="K389" s="36" t="s">
        <v>2432</v>
      </c>
      <c r="L389" s="127" t="s">
        <v>2423</v>
      </c>
    </row>
    <row r="390" spans="1:12" ht="15" customHeight="1">
      <c r="A390" s="165">
        <v>1337827</v>
      </c>
      <c r="B390" s="181" t="s">
        <v>2433</v>
      </c>
      <c r="C390" s="181" t="s">
        <v>2434</v>
      </c>
      <c r="D390" s="182" t="s">
        <v>2435</v>
      </c>
      <c r="E390" s="183">
        <v>7</v>
      </c>
      <c r="F390" s="184">
        <v>44866</v>
      </c>
      <c r="G390" s="126">
        <v>1298072</v>
      </c>
      <c r="H390" s="36"/>
      <c r="I390" s="127" t="s">
        <v>2435</v>
      </c>
      <c r="J390" s="179">
        <v>114045</v>
      </c>
      <c r="K390" s="36" t="s">
        <v>2436</v>
      </c>
      <c r="L390" s="127" t="s">
        <v>2437</v>
      </c>
    </row>
    <row r="391" spans="1:12" ht="15" customHeight="1">
      <c r="A391" s="165">
        <v>1257244</v>
      </c>
      <c r="B391" s="181" t="s">
        <v>2438</v>
      </c>
      <c r="C391" s="181" t="s">
        <v>2439</v>
      </c>
      <c r="D391" s="182" t="s">
        <v>2440</v>
      </c>
      <c r="E391" s="183">
        <v>4</v>
      </c>
      <c r="F391" s="184">
        <v>44866</v>
      </c>
      <c r="G391" s="126">
        <v>789241</v>
      </c>
      <c r="H391" s="36"/>
      <c r="I391" s="127" t="s">
        <v>2437</v>
      </c>
      <c r="J391" s="179"/>
      <c r="K391" s="36"/>
      <c r="L391" s="127"/>
    </row>
    <row r="392" spans="1:12" ht="15" customHeight="1">
      <c r="A392" s="165">
        <v>1308454</v>
      </c>
      <c r="B392" s="181" t="s">
        <v>2441</v>
      </c>
      <c r="C392" s="181" t="s">
        <v>2442</v>
      </c>
      <c r="D392" s="182" t="s">
        <v>2443</v>
      </c>
      <c r="E392" s="183">
        <v>3</v>
      </c>
      <c r="F392" s="184">
        <v>44762</v>
      </c>
      <c r="G392" s="126">
        <v>1128805</v>
      </c>
      <c r="H392" s="36" t="s">
        <v>2444</v>
      </c>
      <c r="I392" s="127" t="s">
        <v>2445</v>
      </c>
      <c r="J392" s="179"/>
      <c r="K392" s="36"/>
      <c r="L392" s="127"/>
    </row>
    <row r="393" spans="1:12" ht="15" customHeight="1">
      <c r="A393" s="165">
        <v>1308444</v>
      </c>
      <c r="B393" s="181" t="s">
        <v>2446</v>
      </c>
      <c r="C393" s="181" t="s">
        <v>2442</v>
      </c>
      <c r="D393" s="182" t="s">
        <v>2447</v>
      </c>
      <c r="E393" s="183">
        <v>2</v>
      </c>
      <c r="F393" s="184">
        <v>44762</v>
      </c>
      <c r="G393" s="126">
        <v>1128806</v>
      </c>
      <c r="H393" s="36"/>
      <c r="I393" s="127" t="s">
        <v>2448</v>
      </c>
      <c r="J393" s="179"/>
      <c r="K393" s="36"/>
      <c r="L393" s="127"/>
    </row>
    <row r="394" spans="1:12" ht="15" customHeight="1">
      <c r="A394" s="165">
        <v>1312016</v>
      </c>
      <c r="B394" s="181" t="s">
        <v>2449</v>
      </c>
      <c r="C394" s="181" t="s">
        <v>2442</v>
      </c>
      <c r="D394" s="182" t="s">
        <v>2450</v>
      </c>
      <c r="E394" s="183">
        <v>2</v>
      </c>
      <c r="F394" s="184">
        <v>44762</v>
      </c>
      <c r="G394" s="126">
        <v>957388</v>
      </c>
      <c r="H394" s="36" t="s">
        <v>2451</v>
      </c>
      <c r="I394" s="127" t="s">
        <v>2452</v>
      </c>
      <c r="J394" s="179"/>
      <c r="K394" s="36"/>
      <c r="L394" s="127"/>
    </row>
    <row r="395" spans="1:12" ht="15" customHeight="1">
      <c r="A395" s="165">
        <v>1312018</v>
      </c>
      <c r="B395" s="181" t="s">
        <v>2453</v>
      </c>
      <c r="C395" s="181" t="s">
        <v>2442</v>
      </c>
      <c r="D395" s="182" t="s">
        <v>2454</v>
      </c>
      <c r="E395" s="183">
        <v>2</v>
      </c>
      <c r="F395" s="184">
        <v>44762</v>
      </c>
      <c r="G395" s="126">
        <v>957479</v>
      </c>
      <c r="H395" s="36" t="s">
        <v>2455</v>
      </c>
      <c r="I395" s="127" t="s">
        <v>2452</v>
      </c>
      <c r="J395" s="179"/>
      <c r="K395" s="36"/>
      <c r="L395" s="127"/>
    </row>
    <row r="396" spans="1:12" ht="15" customHeight="1">
      <c r="A396" s="165">
        <v>1322647</v>
      </c>
      <c r="B396" s="181" t="s">
        <v>2456</v>
      </c>
      <c r="C396" s="181" t="s">
        <v>1886</v>
      </c>
      <c r="D396" s="182" t="s">
        <v>2457</v>
      </c>
      <c r="E396" s="183">
        <v>5</v>
      </c>
      <c r="F396" s="184">
        <v>44762</v>
      </c>
      <c r="G396" s="126" t="s">
        <v>45</v>
      </c>
      <c r="H396" s="36" t="s">
        <v>45</v>
      </c>
      <c r="I396" s="127" t="s">
        <v>45</v>
      </c>
      <c r="J396" s="179"/>
      <c r="K396" s="36"/>
      <c r="L396" s="127"/>
    </row>
    <row r="397" spans="1:12" ht="15" customHeight="1">
      <c r="A397" s="165">
        <v>1326767</v>
      </c>
      <c r="B397" s="181" t="s">
        <v>2458</v>
      </c>
      <c r="C397" s="181" t="s">
        <v>2459</v>
      </c>
      <c r="D397" s="182" t="s">
        <v>2460</v>
      </c>
      <c r="E397" s="183">
        <v>4</v>
      </c>
      <c r="F397" s="184">
        <v>44762</v>
      </c>
      <c r="G397" s="126" t="s">
        <v>45</v>
      </c>
      <c r="H397" s="36" t="s">
        <v>45</v>
      </c>
      <c r="I397" s="127" t="s">
        <v>45</v>
      </c>
      <c r="J397" s="179"/>
      <c r="K397" s="36"/>
      <c r="L397" s="127"/>
    </row>
    <row r="398" spans="1:12" ht="15" customHeight="1">
      <c r="A398" s="165">
        <v>1384135</v>
      </c>
      <c r="B398" s="181" t="s">
        <v>2461</v>
      </c>
      <c r="C398" s="181" t="s">
        <v>2462</v>
      </c>
      <c r="D398" s="182" t="s">
        <v>2463</v>
      </c>
      <c r="E398" s="183">
        <v>3</v>
      </c>
      <c r="F398" s="184">
        <v>44867</v>
      </c>
      <c r="G398" s="126"/>
      <c r="H398" s="36"/>
      <c r="I398" s="127"/>
      <c r="J398" s="179"/>
      <c r="K398" s="36"/>
      <c r="L398" s="127"/>
    </row>
    <row r="399" spans="1:12" ht="15" customHeight="1">
      <c r="A399" s="165">
        <v>1385202</v>
      </c>
      <c r="B399" s="181" t="s">
        <v>2464</v>
      </c>
      <c r="C399" s="181" t="s">
        <v>782</v>
      </c>
      <c r="D399" s="182" t="s">
        <v>2465</v>
      </c>
      <c r="E399" s="183">
        <v>4</v>
      </c>
      <c r="F399" s="184">
        <v>44867</v>
      </c>
      <c r="G399" s="126">
        <v>948877</v>
      </c>
      <c r="H399" s="36" t="s">
        <v>2466</v>
      </c>
      <c r="I399" s="127"/>
      <c r="J399" s="179"/>
      <c r="K399" s="36"/>
      <c r="L399" s="127"/>
    </row>
    <row r="400" spans="1:12" ht="15" customHeight="1">
      <c r="A400" s="165">
        <v>1385221</v>
      </c>
      <c r="B400" s="181" t="s">
        <v>2467</v>
      </c>
      <c r="C400" s="181" t="s">
        <v>782</v>
      </c>
      <c r="D400" s="182" t="s">
        <v>2468</v>
      </c>
      <c r="E400" s="183">
        <v>4</v>
      </c>
      <c r="F400" s="184">
        <v>44867</v>
      </c>
      <c r="G400" s="126">
        <v>948875</v>
      </c>
      <c r="H400" s="36" t="s">
        <v>2469</v>
      </c>
      <c r="I400" s="127"/>
      <c r="J400" s="179"/>
      <c r="K400" s="36"/>
      <c r="L400" s="127"/>
    </row>
    <row r="401" spans="1:12" ht="15" customHeight="1">
      <c r="A401" s="165">
        <v>1387422</v>
      </c>
      <c r="B401" s="181" t="s">
        <v>2470</v>
      </c>
      <c r="C401" s="181" t="s">
        <v>782</v>
      </c>
      <c r="D401" s="182" t="s">
        <v>2471</v>
      </c>
      <c r="E401" s="183">
        <v>4</v>
      </c>
      <c r="F401" s="184">
        <v>44867</v>
      </c>
      <c r="G401" s="126">
        <v>948878</v>
      </c>
      <c r="H401" s="36" t="s">
        <v>2472</v>
      </c>
      <c r="I401" s="127"/>
      <c r="J401" s="179"/>
      <c r="K401" s="36"/>
      <c r="L401" s="127"/>
    </row>
    <row r="402" spans="1:12" ht="15" customHeight="1">
      <c r="A402" s="165">
        <v>1387377</v>
      </c>
      <c r="B402" s="181" t="s">
        <v>2473</v>
      </c>
      <c r="C402" s="181" t="s">
        <v>782</v>
      </c>
      <c r="D402" s="182" t="s">
        <v>2474</v>
      </c>
      <c r="E402" s="183">
        <v>4</v>
      </c>
      <c r="F402" s="184">
        <v>44867</v>
      </c>
      <c r="G402" s="126">
        <v>948876</v>
      </c>
      <c r="H402" s="36" t="s">
        <v>2475</v>
      </c>
      <c r="I402" s="127"/>
      <c r="J402" s="179"/>
      <c r="K402" s="36"/>
      <c r="L402" s="127"/>
    </row>
    <row r="403" spans="1:12" ht="15" customHeight="1">
      <c r="A403" s="165">
        <v>1337069</v>
      </c>
      <c r="B403" s="181" t="s">
        <v>2476</v>
      </c>
      <c r="C403" s="181" t="s">
        <v>2477</v>
      </c>
      <c r="D403" s="182" t="s">
        <v>2478</v>
      </c>
      <c r="E403" s="183">
        <v>3</v>
      </c>
      <c r="F403" s="184">
        <v>44867</v>
      </c>
      <c r="G403" s="126" t="s">
        <v>45</v>
      </c>
      <c r="H403" s="36" t="s">
        <v>45</v>
      </c>
      <c r="I403" s="127" t="s">
        <v>45</v>
      </c>
      <c r="J403" s="179"/>
      <c r="K403" s="36"/>
      <c r="L403" s="127"/>
    </row>
    <row r="404" spans="1:12" ht="15" customHeight="1">
      <c r="A404" s="165">
        <v>1337121</v>
      </c>
      <c r="B404" s="181" t="s">
        <v>2479</v>
      </c>
      <c r="C404" s="181" t="s">
        <v>2477</v>
      </c>
      <c r="D404" s="182" t="s">
        <v>2480</v>
      </c>
      <c r="E404" s="183">
        <v>3</v>
      </c>
      <c r="F404" s="184">
        <v>44867</v>
      </c>
      <c r="G404" s="126" t="s">
        <v>45</v>
      </c>
      <c r="H404" s="36" t="s">
        <v>45</v>
      </c>
      <c r="I404" s="127" t="s">
        <v>45</v>
      </c>
      <c r="J404" s="179"/>
      <c r="K404" s="36"/>
      <c r="L404" s="127"/>
    </row>
    <row r="405" spans="1:12" ht="15" customHeight="1">
      <c r="A405" s="165">
        <v>1383467</v>
      </c>
      <c r="B405" s="181" t="s">
        <v>2481</v>
      </c>
      <c r="C405" s="181" t="s">
        <v>2482</v>
      </c>
      <c r="D405" s="182" t="s">
        <v>2483</v>
      </c>
      <c r="E405" s="183">
        <v>6</v>
      </c>
      <c r="F405" s="184">
        <v>44867</v>
      </c>
      <c r="G405" s="126" t="s">
        <v>45</v>
      </c>
      <c r="H405" s="36" t="s">
        <v>45</v>
      </c>
      <c r="I405" s="127" t="s">
        <v>45</v>
      </c>
      <c r="J405" s="179"/>
      <c r="K405" s="36"/>
      <c r="L405" s="127"/>
    </row>
    <row r="406" spans="1:12" ht="15" customHeight="1">
      <c r="A406" s="165">
        <v>1385321</v>
      </c>
      <c r="B406" s="181" t="s">
        <v>2484</v>
      </c>
      <c r="C406" s="181" t="s">
        <v>2482</v>
      </c>
      <c r="D406" s="182" t="s">
        <v>2483</v>
      </c>
      <c r="E406" s="183">
        <v>6</v>
      </c>
      <c r="F406" s="184">
        <v>44867</v>
      </c>
      <c r="G406" s="126" t="s">
        <v>45</v>
      </c>
      <c r="H406" s="36" t="s">
        <v>45</v>
      </c>
      <c r="I406" s="127" t="s">
        <v>45</v>
      </c>
      <c r="J406" s="179"/>
      <c r="K406" s="36"/>
      <c r="L406" s="127"/>
    </row>
    <row r="407" spans="1:12" ht="15" customHeight="1">
      <c r="A407" s="165">
        <v>1383439</v>
      </c>
      <c r="B407" s="181" t="s">
        <v>2485</v>
      </c>
      <c r="C407" s="181" t="s">
        <v>2482</v>
      </c>
      <c r="D407" s="182" t="s">
        <v>2486</v>
      </c>
      <c r="E407" s="183">
        <v>4</v>
      </c>
      <c r="F407" s="184">
        <v>44867</v>
      </c>
      <c r="G407" s="126" t="s">
        <v>45</v>
      </c>
      <c r="H407" s="36" t="s">
        <v>45</v>
      </c>
      <c r="I407" s="127" t="s">
        <v>45</v>
      </c>
      <c r="J407" s="179"/>
      <c r="K407" s="36"/>
      <c r="L407" s="127"/>
    </row>
    <row r="408" spans="1:12">
      <c r="A408" s="165">
        <v>1385295</v>
      </c>
      <c r="B408" s="181" t="s">
        <v>2487</v>
      </c>
      <c r="C408" s="181" t="s">
        <v>2482</v>
      </c>
      <c r="D408" s="182" t="s">
        <v>2486</v>
      </c>
      <c r="E408" s="183">
        <v>4</v>
      </c>
      <c r="F408" s="184">
        <v>44867</v>
      </c>
      <c r="G408" s="126" t="s">
        <v>45</v>
      </c>
      <c r="H408" s="36" t="s">
        <v>45</v>
      </c>
      <c r="I408" s="127" t="s">
        <v>45</v>
      </c>
      <c r="J408" s="179"/>
      <c r="K408" s="36"/>
      <c r="L408" s="127"/>
    </row>
    <row r="409" spans="1:12">
      <c r="A409" s="165">
        <v>1385247</v>
      </c>
      <c r="B409" s="181" t="s">
        <v>2488</v>
      </c>
      <c r="C409" s="181" t="s">
        <v>432</v>
      </c>
      <c r="D409" s="182" t="s">
        <v>2489</v>
      </c>
      <c r="E409" s="183">
        <v>3</v>
      </c>
      <c r="F409" s="184">
        <v>44762</v>
      </c>
      <c r="G409" s="126" t="s">
        <v>45</v>
      </c>
      <c r="H409" s="36" t="s">
        <v>2490</v>
      </c>
      <c r="I409" s="127" t="s">
        <v>2491</v>
      </c>
      <c r="J409" s="179"/>
      <c r="K409" s="36"/>
      <c r="L409" s="127"/>
    </row>
    <row r="410" spans="1:12">
      <c r="A410" s="165">
        <v>1388976</v>
      </c>
      <c r="B410" s="181" t="s">
        <v>2492</v>
      </c>
      <c r="C410" s="181" t="s">
        <v>2493</v>
      </c>
      <c r="D410" s="182" t="s">
        <v>2494</v>
      </c>
      <c r="E410" s="183">
        <v>4</v>
      </c>
      <c r="F410" s="184">
        <v>44867</v>
      </c>
      <c r="G410" s="126" t="s">
        <v>45</v>
      </c>
      <c r="H410" s="36" t="s">
        <v>45</v>
      </c>
      <c r="I410" s="127" t="s">
        <v>45</v>
      </c>
      <c r="J410" s="179"/>
      <c r="K410" s="36"/>
      <c r="L410" s="127"/>
    </row>
    <row r="411" spans="1:12">
      <c r="A411" s="165">
        <v>1472204</v>
      </c>
      <c r="B411" s="181" t="s">
        <v>2495</v>
      </c>
      <c r="C411" s="181" t="s">
        <v>2496</v>
      </c>
      <c r="D411" s="182" t="s">
        <v>2497</v>
      </c>
      <c r="E411" s="183">
        <v>1</v>
      </c>
      <c r="F411" s="184">
        <v>44867</v>
      </c>
      <c r="G411" s="126" t="s">
        <v>45</v>
      </c>
      <c r="H411" s="36" t="s">
        <v>45</v>
      </c>
      <c r="I411" s="127" t="s">
        <v>45</v>
      </c>
      <c r="J411" s="179"/>
      <c r="K411" s="36"/>
      <c r="L411" s="127"/>
    </row>
    <row r="412" spans="1:12">
      <c r="A412" s="165">
        <v>1487014</v>
      </c>
      <c r="B412" s="181" t="s">
        <v>2498</v>
      </c>
      <c r="C412" s="181" t="s">
        <v>2499</v>
      </c>
      <c r="D412" s="182" t="s">
        <v>2500</v>
      </c>
      <c r="E412" s="183">
        <v>1</v>
      </c>
      <c r="F412" s="184">
        <v>45109</v>
      </c>
      <c r="G412" s="126" t="s">
        <v>45</v>
      </c>
      <c r="H412" s="36" t="s">
        <v>45</v>
      </c>
      <c r="I412" s="127" t="s">
        <v>45</v>
      </c>
      <c r="J412" s="179"/>
      <c r="K412" s="36"/>
      <c r="L412" s="127"/>
    </row>
    <row r="413" spans="1:12" ht="15" customHeight="1">
      <c r="A413" s="165">
        <v>1512199</v>
      </c>
      <c r="B413" s="181" t="s">
        <v>2501</v>
      </c>
      <c r="C413" s="181" t="s">
        <v>2477</v>
      </c>
      <c r="D413" s="182" t="s">
        <v>2502</v>
      </c>
      <c r="E413" s="183">
        <v>1</v>
      </c>
      <c r="F413" s="184">
        <v>45328</v>
      </c>
      <c r="G413" s="126" t="s">
        <v>45</v>
      </c>
      <c r="H413" s="36" t="s">
        <v>45</v>
      </c>
      <c r="I413" s="127" t="s">
        <v>45</v>
      </c>
      <c r="J413" s="179"/>
      <c r="K413" s="36"/>
      <c r="L413" s="127"/>
    </row>
    <row r="414" spans="1:12" ht="15" customHeight="1">
      <c r="A414" s="165">
        <v>1322568</v>
      </c>
      <c r="B414" s="181" t="s">
        <v>2503</v>
      </c>
      <c r="C414" s="181" t="s">
        <v>2504</v>
      </c>
      <c r="D414" s="182" t="s">
        <v>2505</v>
      </c>
      <c r="E414" s="183">
        <v>5</v>
      </c>
      <c r="F414" s="184">
        <v>43662</v>
      </c>
      <c r="G414" s="126"/>
      <c r="H414" s="36" t="s">
        <v>2506</v>
      </c>
      <c r="I414" s="127" t="s">
        <v>2507</v>
      </c>
      <c r="J414" s="179"/>
      <c r="K414" s="36"/>
      <c r="L414" s="127"/>
    </row>
    <row r="415" spans="1:12" ht="15" customHeight="1">
      <c r="A415" s="165">
        <v>1319191</v>
      </c>
      <c r="B415" s="181" t="s">
        <v>2508</v>
      </c>
      <c r="C415" s="181" t="s">
        <v>2504</v>
      </c>
      <c r="D415" s="182" t="s">
        <v>2505</v>
      </c>
      <c r="E415" s="183">
        <v>5</v>
      </c>
      <c r="F415" s="184">
        <v>43662</v>
      </c>
      <c r="G415" s="126"/>
      <c r="H415" s="36" t="s">
        <v>2509</v>
      </c>
      <c r="I415" s="127" t="s">
        <v>2272</v>
      </c>
      <c r="J415" s="179"/>
      <c r="K415" s="36"/>
      <c r="L415" s="127"/>
    </row>
    <row r="416" spans="1:12" ht="15" customHeight="1">
      <c r="A416" s="165">
        <v>1322547</v>
      </c>
      <c r="B416" s="181" t="s">
        <v>2510</v>
      </c>
      <c r="C416" s="181" t="s">
        <v>2504</v>
      </c>
      <c r="D416" s="182" t="s">
        <v>2505</v>
      </c>
      <c r="E416" s="183">
        <v>5</v>
      </c>
      <c r="F416" s="184">
        <v>43662</v>
      </c>
      <c r="G416" s="126"/>
      <c r="H416" s="36" t="s">
        <v>2511</v>
      </c>
      <c r="I416" s="127" t="s">
        <v>2272</v>
      </c>
      <c r="J416" s="179"/>
      <c r="K416" s="36"/>
      <c r="L416" s="127"/>
    </row>
    <row r="417" spans="1:12" ht="15" customHeight="1">
      <c r="A417" s="165">
        <v>1322579</v>
      </c>
      <c r="B417" s="181" t="s">
        <v>2512</v>
      </c>
      <c r="C417" s="181" t="s">
        <v>2504</v>
      </c>
      <c r="D417" s="182" t="s">
        <v>2505</v>
      </c>
      <c r="E417" s="183">
        <v>5</v>
      </c>
      <c r="F417" s="184">
        <v>43662</v>
      </c>
      <c r="G417" s="126"/>
      <c r="H417" s="36" t="s">
        <v>2513</v>
      </c>
      <c r="I417" s="127" t="s">
        <v>2272</v>
      </c>
      <c r="J417" s="179"/>
      <c r="K417" s="36"/>
      <c r="L417" s="127"/>
    </row>
    <row r="418" spans="1:12" ht="15" customHeight="1">
      <c r="A418" s="165">
        <v>1322588</v>
      </c>
      <c r="B418" s="181" t="s">
        <v>2514</v>
      </c>
      <c r="C418" s="181" t="s">
        <v>2504</v>
      </c>
      <c r="D418" s="182" t="s">
        <v>2505</v>
      </c>
      <c r="E418" s="183">
        <v>5</v>
      </c>
      <c r="F418" s="184">
        <v>43662</v>
      </c>
      <c r="G418" s="126"/>
      <c r="H418" s="36" t="s">
        <v>2515</v>
      </c>
      <c r="I418" s="127" t="s">
        <v>2272</v>
      </c>
      <c r="J418" s="179"/>
      <c r="K418" s="36"/>
      <c r="L418" s="127"/>
    </row>
    <row r="419" spans="1:12" ht="15" customHeight="1">
      <c r="A419" s="165">
        <v>1319183</v>
      </c>
      <c r="B419" s="181" t="s">
        <v>2516</v>
      </c>
      <c r="C419" s="181" t="s">
        <v>2504</v>
      </c>
      <c r="D419" s="182" t="s">
        <v>2505</v>
      </c>
      <c r="E419" s="183">
        <v>5</v>
      </c>
      <c r="F419" s="184">
        <v>43662</v>
      </c>
      <c r="G419" s="126"/>
      <c r="H419" s="36" t="s">
        <v>2517</v>
      </c>
      <c r="I419" s="127" t="s">
        <v>2272</v>
      </c>
      <c r="J419" s="179"/>
      <c r="K419" s="36"/>
      <c r="L419" s="127"/>
    </row>
    <row r="420" spans="1:12" ht="15" customHeight="1">
      <c r="A420" s="165">
        <v>1305946</v>
      </c>
      <c r="B420" s="181" t="s">
        <v>2518</v>
      </c>
      <c r="C420" s="181" t="s">
        <v>2504</v>
      </c>
      <c r="D420" s="182" t="s">
        <v>2505</v>
      </c>
      <c r="E420" s="183">
        <v>5</v>
      </c>
      <c r="F420" s="184">
        <v>43662</v>
      </c>
      <c r="G420" s="126"/>
      <c r="H420" s="36" t="s">
        <v>2519</v>
      </c>
      <c r="I420" s="127" t="s">
        <v>2272</v>
      </c>
      <c r="J420" s="179"/>
      <c r="K420" s="36"/>
      <c r="L420" s="127"/>
    </row>
    <row r="421" spans="1:12" ht="15" hidden="1" customHeight="1">
      <c r="A421" s="187">
        <v>1366863</v>
      </c>
      <c r="B421" s="188" t="s">
        <v>2520</v>
      </c>
      <c r="C421" s="188" t="s">
        <v>2292</v>
      </c>
      <c r="D421" s="189" t="s">
        <v>2521</v>
      </c>
      <c r="E421" s="190">
        <v>5</v>
      </c>
      <c r="F421" s="191">
        <v>45883</v>
      </c>
      <c r="G421" s="126"/>
      <c r="H421" s="36" t="s">
        <v>2506</v>
      </c>
      <c r="I421" s="127" t="s">
        <v>2507</v>
      </c>
      <c r="J421" s="179"/>
      <c r="K421" s="36"/>
      <c r="L421" s="127"/>
    </row>
    <row r="422" spans="1:12" ht="15" hidden="1" customHeight="1">
      <c r="A422" s="187">
        <v>1366810</v>
      </c>
      <c r="B422" s="188" t="s">
        <v>2522</v>
      </c>
      <c r="C422" s="188" t="s">
        <v>2292</v>
      </c>
      <c r="D422" s="189" t="s">
        <v>2521</v>
      </c>
      <c r="E422" s="190">
        <v>4</v>
      </c>
      <c r="F422" s="191">
        <v>44782</v>
      </c>
      <c r="G422" s="126"/>
      <c r="H422" s="36" t="s">
        <v>2523</v>
      </c>
      <c r="I422" s="127" t="s">
        <v>2524</v>
      </c>
      <c r="J422" s="179">
        <v>720443</v>
      </c>
      <c r="K422" s="36" t="s">
        <v>2509</v>
      </c>
      <c r="L422" s="127" t="s">
        <v>2272</v>
      </c>
    </row>
    <row r="423" spans="1:12" ht="15" hidden="1" customHeight="1">
      <c r="A423" s="187">
        <v>1366902</v>
      </c>
      <c r="B423" s="188" t="s">
        <v>2525</v>
      </c>
      <c r="C423" s="188" t="s">
        <v>2292</v>
      </c>
      <c r="D423" s="189" t="s">
        <v>2521</v>
      </c>
      <c r="E423" s="190">
        <v>5</v>
      </c>
      <c r="F423" s="191">
        <v>45883</v>
      </c>
      <c r="G423" s="126"/>
      <c r="H423" s="36" t="s">
        <v>2526</v>
      </c>
      <c r="I423" s="127" t="s">
        <v>2524</v>
      </c>
      <c r="J423" s="179">
        <v>114076</v>
      </c>
      <c r="K423" s="36" t="s">
        <v>2511</v>
      </c>
      <c r="L423" s="127" t="s">
        <v>2272</v>
      </c>
    </row>
    <row r="424" spans="1:12" ht="15" hidden="1" customHeight="1">
      <c r="A424" s="187">
        <v>1366911</v>
      </c>
      <c r="B424" s="188" t="s">
        <v>2527</v>
      </c>
      <c r="C424" s="188" t="s">
        <v>2292</v>
      </c>
      <c r="D424" s="189" t="s">
        <v>2521</v>
      </c>
      <c r="E424" s="190">
        <v>5</v>
      </c>
      <c r="F424" s="191">
        <v>45883</v>
      </c>
      <c r="G424" s="126"/>
      <c r="H424" s="36" t="s">
        <v>2528</v>
      </c>
      <c r="I424" s="127" t="s">
        <v>2524</v>
      </c>
      <c r="J424" s="179">
        <v>114080</v>
      </c>
      <c r="K424" s="36" t="s">
        <v>2529</v>
      </c>
      <c r="L424" s="127" t="s">
        <v>2272</v>
      </c>
    </row>
    <row r="425" spans="1:12" ht="15" hidden="1" customHeight="1">
      <c r="A425" s="187">
        <v>1366864</v>
      </c>
      <c r="B425" s="188" t="s">
        <v>2530</v>
      </c>
      <c r="C425" s="188" t="s">
        <v>2292</v>
      </c>
      <c r="D425" s="189" t="s">
        <v>2521</v>
      </c>
      <c r="E425" s="190">
        <v>5</v>
      </c>
      <c r="F425" s="191">
        <v>45883</v>
      </c>
      <c r="G425" s="126"/>
      <c r="H425" s="36" t="s">
        <v>2531</v>
      </c>
      <c r="I425" s="127" t="s">
        <v>2524</v>
      </c>
      <c r="J425" s="179">
        <v>114078</v>
      </c>
      <c r="K425" s="36" t="s">
        <v>2515</v>
      </c>
      <c r="L425" s="127" t="s">
        <v>2272</v>
      </c>
    </row>
    <row r="426" spans="1:12" ht="15" hidden="1" customHeight="1">
      <c r="A426" s="187">
        <v>1366895</v>
      </c>
      <c r="B426" s="188" t="s">
        <v>2532</v>
      </c>
      <c r="C426" s="188" t="s">
        <v>2292</v>
      </c>
      <c r="D426" s="189" t="s">
        <v>2521</v>
      </c>
      <c r="E426" s="190">
        <v>5</v>
      </c>
      <c r="F426" s="191">
        <v>45883</v>
      </c>
      <c r="G426" s="126"/>
      <c r="H426" s="36" t="s">
        <v>2533</v>
      </c>
      <c r="I426" s="127" t="s">
        <v>2524</v>
      </c>
      <c r="J426" s="179">
        <v>114079</v>
      </c>
      <c r="K426" s="36" t="s">
        <v>2517</v>
      </c>
      <c r="L426" s="127" t="s">
        <v>2272</v>
      </c>
    </row>
    <row r="427" spans="1:12" ht="15" hidden="1" customHeight="1">
      <c r="A427" s="187">
        <v>1366903</v>
      </c>
      <c r="B427" s="192" t="s">
        <v>2534</v>
      </c>
      <c r="C427" s="188" t="s">
        <v>2292</v>
      </c>
      <c r="D427" s="189" t="s">
        <v>2521</v>
      </c>
      <c r="E427" s="190">
        <v>5</v>
      </c>
      <c r="F427" s="191">
        <v>45883</v>
      </c>
      <c r="G427" s="126"/>
      <c r="H427" s="36" t="s">
        <v>2535</v>
      </c>
      <c r="I427" s="127" t="s">
        <v>2524</v>
      </c>
      <c r="J427" s="179">
        <v>114077</v>
      </c>
      <c r="K427" s="36" t="s">
        <v>2519</v>
      </c>
      <c r="L427" s="127" t="s">
        <v>2272</v>
      </c>
    </row>
    <row r="428" spans="1:12" ht="15" customHeight="1">
      <c r="A428" s="194">
        <v>1365904</v>
      </c>
      <c r="B428" s="193" t="s">
        <v>2536</v>
      </c>
      <c r="C428" s="181" t="s">
        <v>2292</v>
      </c>
      <c r="D428" s="182" t="s">
        <v>2537</v>
      </c>
      <c r="E428" s="183">
        <v>3</v>
      </c>
      <c r="F428" s="184">
        <v>44160</v>
      </c>
      <c r="G428" s="126"/>
      <c r="H428" s="36"/>
      <c r="I428" s="127"/>
      <c r="J428" s="35"/>
      <c r="K428" s="36"/>
      <c r="L428" s="127"/>
    </row>
    <row r="429" spans="1:12" ht="15" customHeight="1">
      <c r="A429" s="194">
        <v>1365860</v>
      </c>
      <c r="B429" s="193" t="s">
        <v>2538</v>
      </c>
      <c r="C429" s="181" t="s">
        <v>2292</v>
      </c>
      <c r="D429" s="182" t="s">
        <v>2537</v>
      </c>
      <c r="E429" s="183">
        <v>3</v>
      </c>
      <c r="F429" s="184">
        <v>44160</v>
      </c>
      <c r="G429" s="126"/>
      <c r="H429" s="36"/>
      <c r="I429" s="127"/>
      <c r="J429" s="35"/>
      <c r="K429" s="36"/>
      <c r="L429" s="127"/>
    </row>
    <row r="430" spans="1:12" ht="15" customHeight="1">
      <c r="A430" s="194">
        <v>1365925</v>
      </c>
      <c r="B430" s="193" t="s">
        <v>2539</v>
      </c>
      <c r="C430" s="181" t="s">
        <v>2292</v>
      </c>
      <c r="D430" s="182" t="s">
        <v>2537</v>
      </c>
      <c r="E430" s="183">
        <v>3</v>
      </c>
      <c r="F430" s="184">
        <v>44160</v>
      </c>
      <c r="G430" s="126"/>
      <c r="H430" s="36"/>
      <c r="I430" s="127"/>
      <c r="J430" s="35"/>
      <c r="K430" s="36"/>
      <c r="L430" s="127"/>
    </row>
    <row r="431" spans="1:12" ht="15" customHeight="1">
      <c r="A431" s="194" t="s">
        <v>174</v>
      </c>
      <c r="B431" s="193" t="s">
        <v>2540</v>
      </c>
      <c r="C431" s="181" t="s">
        <v>2292</v>
      </c>
      <c r="D431" s="182" t="s">
        <v>2537</v>
      </c>
      <c r="E431" s="183">
        <v>3</v>
      </c>
      <c r="F431" s="184">
        <v>44160</v>
      </c>
      <c r="G431" s="126"/>
      <c r="H431" s="36"/>
      <c r="I431" s="127"/>
      <c r="J431" s="35"/>
      <c r="K431" s="36"/>
      <c r="L431" s="127"/>
    </row>
    <row r="432" spans="1:12" ht="15" customHeight="1">
      <c r="A432" s="194">
        <v>1365895</v>
      </c>
      <c r="B432" s="193" t="s">
        <v>2541</v>
      </c>
      <c r="C432" s="181" t="s">
        <v>2292</v>
      </c>
      <c r="D432" s="182" t="s">
        <v>2537</v>
      </c>
      <c r="E432" s="183">
        <v>3</v>
      </c>
      <c r="F432" s="184">
        <v>44160</v>
      </c>
      <c r="G432" s="126"/>
      <c r="H432" s="36"/>
      <c r="I432" s="127"/>
      <c r="J432" s="35"/>
      <c r="K432" s="36"/>
      <c r="L432" s="127"/>
    </row>
    <row r="433" spans="1:12" ht="15" hidden="1" customHeight="1">
      <c r="A433" s="195">
        <v>1364225</v>
      </c>
      <c r="B433" s="192" t="s">
        <v>2542</v>
      </c>
      <c r="C433" s="188" t="s">
        <v>2292</v>
      </c>
      <c r="D433" s="189" t="s">
        <v>2543</v>
      </c>
      <c r="E433" s="190">
        <v>5</v>
      </c>
      <c r="F433" s="191">
        <v>45883</v>
      </c>
      <c r="G433" s="126"/>
      <c r="H433" s="36"/>
      <c r="I433" s="127"/>
      <c r="J433" s="35"/>
      <c r="K433" s="36"/>
      <c r="L433" s="127"/>
    </row>
    <row r="434" spans="1:12" ht="15" hidden="1" customHeight="1">
      <c r="A434" s="195">
        <v>1364213</v>
      </c>
      <c r="B434" s="192" t="s">
        <v>2544</v>
      </c>
      <c r="C434" s="188" t="s">
        <v>2292</v>
      </c>
      <c r="D434" s="189" t="s">
        <v>2543</v>
      </c>
      <c r="E434" s="190">
        <v>5</v>
      </c>
      <c r="F434" s="191">
        <v>45883</v>
      </c>
      <c r="G434" s="126"/>
      <c r="H434" s="36"/>
      <c r="I434" s="127"/>
      <c r="J434" s="35"/>
      <c r="K434" s="36"/>
      <c r="L434" s="127"/>
    </row>
    <row r="435" spans="1:12" ht="15" hidden="1" customHeight="1">
      <c r="A435" s="195">
        <v>1364187</v>
      </c>
      <c r="B435" s="192" t="s">
        <v>2545</v>
      </c>
      <c r="C435" s="188" t="s">
        <v>2292</v>
      </c>
      <c r="D435" s="189" t="s">
        <v>2543</v>
      </c>
      <c r="E435" s="190">
        <v>5</v>
      </c>
      <c r="F435" s="191">
        <v>45883</v>
      </c>
      <c r="G435" s="126"/>
      <c r="H435" s="36"/>
      <c r="I435" s="127"/>
      <c r="J435" s="35"/>
      <c r="K435" s="36"/>
      <c r="L435" s="127"/>
    </row>
    <row r="436" spans="1:12" ht="15" hidden="1" customHeight="1">
      <c r="A436" s="195">
        <v>1364214</v>
      </c>
      <c r="B436" s="192" t="s">
        <v>2546</v>
      </c>
      <c r="C436" s="188" t="s">
        <v>2292</v>
      </c>
      <c r="D436" s="189" t="s">
        <v>2543</v>
      </c>
      <c r="E436" s="190">
        <v>5</v>
      </c>
      <c r="F436" s="191">
        <v>45883</v>
      </c>
      <c r="G436" s="126"/>
      <c r="H436" s="36"/>
      <c r="I436" s="127"/>
      <c r="J436" s="35"/>
      <c r="K436" s="36"/>
      <c r="L436" s="127"/>
    </row>
    <row r="437" spans="1:12" ht="15" customHeight="1">
      <c r="A437" s="194">
        <v>1458763</v>
      </c>
      <c r="B437" s="193" t="s">
        <v>2547</v>
      </c>
      <c r="C437" s="181" t="s">
        <v>2548</v>
      </c>
      <c r="D437" s="182" t="s">
        <v>2549</v>
      </c>
      <c r="E437" s="183">
        <v>4</v>
      </c>
      <c r="F437" s="184">
        <v>45740</v>
      </c>
      <c r="G437" s="126"/>
      <c r="H437" s="36"/>
      <c r="I437" s="127"/>
      <c r="J437" s="35"/>
      <c r="K437" s="36"/>
      <c r="L437" s="127"/>
    </row>
    <row r="438" spans="1:12" ht="15" customHeight="1">
      <c r="A438" s="194">
        <v>1539323</v>
      </c>
      <c r="B438" s="193" t="s">
        <v>2550</v>
      </c>
      <c r="C438" s="181" t="s">
        <v>2548</v>
      </c>
      <c r="D438" s="182" t="s">
        <v>2549</v>
      </c>
      <c r="E438" s="183">
        <v>4</v>
      </c>
      <c r="F438" s="184">
        <v>45740</v>
      </c>
      <c r="G438" s="126"/>
      <c r="H438" s="36"/>
      <c r="I438" s="127"/>
      <c r="J438" s="35"/>
      <c r="K438" s="36"/>
      <c r="L438" s="127"/>
    </row>
    <row r="439" spans="1:12" ht="15" customHeight="1">
      <c r="A439" s="194">
        <v>1458782</v>
      </c>
      <c r="B439" s="193" t="s">
        <v>2551</v>
      </c>
      <c r="C439" s="181" t="s">
        <v>2548</v>
      </c>
      <c r="D439" s="182" t="s">
        <v>2549</v>
      </c>
      <c r="E439" s="183">
        <v>4</v>
      </c>
      <c r="F439" s="184">
        <v>45740</v>
      </c>
      <c r="G439" s="126"/>
      <c r="H439" s="36"/>
      <c r="I439" s="127"/>
      <c r="J439" s="35"/>
      <c r="K439" s="36"/>
      <c r="L439" s="127"/>
    </row>
    <row r="440" spans="1:12" ht="15" customHeight="1">
      <c r="A440" s="194">
        <v>1521655</v>
      </c>
      <c r="B440" s="193" t="s">
        <v>2552</v>
      </c>
      <c r="C440" s="181" t="s">
        <v>2548</v>
      </c>
      <c r="D440" s="182" t="s">
        <v>2549</v>
      </c>
      <c r="E440" s="183">
        <v>4</v>
      </c>
      <c r="F440" s="184">
        <v>45740</v>
      </c>
      <c r="G440" s="126"/>
      <c r="H440" s="36"/>
      <c r="I440" s="127"/>
      <c r="J440" s="35"/>
      <c r="K440" s="36"/>
      <c r="L440" s="127"/>
    </row>
    <row r="441" spans="1:12" ht="15" customHeight="1">
      <c r="A441" s="194">
        <v>1471126</v>
      </c>
      <c r="B441" s="193" t="s">
        <v>2553</v>
      </c>
      <c r="C441" s="181" t="s">
        <v>2554</v>
      </c>
      <c r="D441" s="182" t="s">
        <v>2555</v>
      </c>
      <c r="E441" s="183">
        <v>2</v>
      </c>
      <c r="F441" s="184">
        <v>45236</v>
      </c>
      <c r="G441" s="126"/>
      <c r="H441" s="36"/>
      <c r="I441" s="127"/>
      <c r="J441" s="35"/>
      <c r="K441" s="36"/>
      <c r="L441" s="127"/>
    </row>
    <row r="442" spans="1:12" ht="15" hidden="1" customHeight="1">
      <c r="A442" s="195">
        <v>1539682</v>
      </c>
      <c r="B442" s="192" t="s">
        <v>2550</v>
      </c>
      <c r="C442" s="188" t="s">
        <v>2556</v>
      </c>
      <c r="D442" s="189" t="s">
        <v>2557</v>
      </c>
      <c r="E442" s="190">
        <v>2</v>
      </c>
      <c r="F442" s="191">
        <v>45883</v>
      </c>
      <c r="G442" s="126"/>
      <c r="H442" s="36"/>
      <c r="I442" s="127"/>
      <c r="J442" s="35"/>
      <c r="K442" s="36"/>
      <c r="L442" s="127"/>
    </row>
    <row r="443" spans="1:12" ht="15" hidden="1" customHeight="1">
      <c r="A443" s="187">
        <v>1377337</v>
      </c>
      <c r="B443" s="188" t="s">
        <v>2558</v>
      </c>
      <c r="C443" s="188" t="s">
        <v>2559</v>
      </c>
      <c r="D443" s="189" t="s">
        <v>2560</v>
      </c>
      <c r="E443" s="190">
        <v>4</v>
      </c>
      <c r="F443" s="191">
        <v>45883</v>
      </c>
      <c r="G443" s="126">
        <v>114073</v>
      </c>
      <c r="H443" s="36" t="s">
        <v>2561</v>
      </c>
      <c r="I443" s="127" t="s">
        <v>2415</v>
      </c>
      <c r="J443" s="35"/>
      <c r="K443" s="36"/>
      <c r="L443" s="162"/>
    </row>
    <row r="444" spans="1:12" ht="15" customHeight="1">
      <c r="A444" s="165" t="s">
        <v>174</v>
      </c>
      <c r="B444" s="181" t="s">
        <v>2562</v>
      </c>
      <c r="C444" s="181" t="s">
        <v>2563</v>
      </c>
      <c r="D444" s="182" t="s">
        <v>2564</v>
      </c>
      <c r="E444" s="183">
        <v>1</v>
      </c>
      <c r="F444" s="184">
        <v>42396</v>
      </c>
      <c r="G444" s="126"/>
      <c r="H444" s="36" t="s">
        <v>2565</v>
      </c>
      <c r="I444" s="127" t="s">
        <v>2415</v>
      </c>
      <c r="J444" s="35"/>
      <c r="K444" s="36"/>
      <c r="L444" s="162"/>
    </row>
    <row r="445" spans="1:12" ht="15" hidden="1" customHeight="1">
      <c r="A445" s="187">
        <v>1377338</v>
      </c>
      <c r="B445" s="188" t="s">
        <v>2566</v>
      </c>
      <c r="C445" s="188" t="s">
        <v>2559</v>
      </c>
      <c r="D445" s="189" t="s">
        <v>2567</v>
      </c>
      <c r="E445" s="190">
        <v>6</v>
      </c>
      <c r="F445" s="191">
        <v>45883</v>
      </c>
      <c r="G445" s="126">
        <v>114074</v>
      </c>
      <c r="H445" s="36" t="s">
        <v>2568</v>
      </c>
      <c r="I445" s="127" t="s">
        <v>2415</v>
      </c>
      <c r="J445" s="35"/>
      <c r="K445" s="36"/>
      <c r="L445" s="162"/>
    </row>
    <row r="446" spans="1:12" ht="15" customHeight="1">
      <c r="A446" s="165" t="s">
        <v>174</v>
      </c>
      <c r="B446" s="181" t="s">
        <v>2569</v>
      </c>
      <c r="C446" s="181" t="s">
        <v>2570</v>
      </c>
      <c r="D446" s="182" t="s">
        <v>2571</v>
      </c>
      <c r="E446" s="183">
        <v>3</v>
      </c>
      <c r="F446" s="184">
        <v>43542</v>
      </c>
      <c r="G446" s="126"/>
      <c r="H446" s="36" t="s">
        <v>2572</v>
      </c>
      <c r="I446" s="127" t="s">
        <v>2415</v>
      </c>
      <c r="J446" s="35"/>
      <c r="K446" s="36"/>
      <c r="L446" s="162"/>
    </row>
    <row r="447" spans="1:12" ht="15" hidden="1" customHeight="1">
      <c r="A447" s="187">
        <v>1377339</v>
      </c>
      <c r="B447" s="188" t="s">
        <v>2573</v>
      </c>
      <c r="C447" s="188" t="s">
        <v>2559</v>
      </c>
      <c r="D447" s="189" t="s">
        <v>2574</v>
      </c>
      <c r="E447" s="190">
        <v>6</v>
      </c>
      <c r="F447" s="191">
        <v>45883</v>
      </c>
      <c r="G447" s="126">
        <v>114072</v>
      </c>
      <c r="H447" s="36" t="s">
        <v>2575</v>
      </c>
      <c r="I447" s="127" t="s">
        <v>2415</v>
      </c>
      <c r="J447" s="35"/>
      <c r="K447" s="36"/>
      <c r="L447" s="162"/>
    </row>
    <row r="448" spans="1:12" ht="15" hidden="1" customHeight="1">
      <c r="A448" s="187">
        <v>1308757</v>
      </c>
      <c r="B448" s="188" t="s">
        <v>2576</v>
      </c>
      <c r="C448" s="188" t="s">
        <v>2559</v>
      </c>
      <c r="D448" s="189" t="s">
        <v>2577</v>
      </c>
      <c r="E448" s="190">
        <v>6</v>
      </c>
      <c r="F448" s="191">
        <v>45883</v>
      </c>
      <c r="G448" s="126">
        <v>720434</v>
      </c>
      <c r="H448" s="36" t="s">
        <v>2578</v>
      </c>
      <c r="I448" s="127" t="s">
        <v>2415</v>
      </c>
      <c r="J448" s="35"/>
      <c r="K448" s="36"/>
      <c r="L448" s="162"/>
    </row>
    <row r="449" spans="1:12" ht="15" hidden="1" customHeight="1">
      <c r="A449" s="187" t="s">
        <v>174</v>
      </c>
      <c r="B449" s="188" t="s">
        <v>2579</v>
      </c>
      <c r="C449" s="188" t="s">
        <v>2559</v>
      </c>
      <c r="D449" s="189" t="s">
        <v>2580</v>
      </c>
      <c r="E449" s="190">
        <v>3</v>
      </c>
      <c r="F449" s="191">
        <v>45883</v>
      </c>
      <c r="G449" s="126">
        <v>827402</v>
      </c>
      <c r="H449" s="36" t="s">
        <v>2581</v>
      </c>
      <c r="I449" s="127" t="s">
        <v>2423</v>
      </c>
      <c r="J449" s="35"/>
      <c r="K449" s="36"/>
      <c r="L449" s="162"/>
    </row>
    <row r="450" spans="1:12" ht="15" hidden="1" customHeight="1">
      <c r="A450" s="187" t="s">
        <v>174</v>
      </c>
      <c r="B450" s="188" t="s">
        <v>2582</v>
      </c>
      <c r="C450" s="188" t="s">
        <v>2559</v>
      </c>
      <c r="D450" s="189" t="s">
        <v>2583</v>
      </c>
      <c r="E450" s="190">
        <v>3</v>
      </c>
      <c r="F450" s="191">
        <v>45883</v>
      </c>
      <c r="G450" s="126"/>
      <c r="H450" s="36" t="s">
        <v>2584</v>
      </c>
      <c r="I450" s="127" t="s">
        <v>2423</v>
      </c>
      <c r="J450" s="35"/>
      <c r="K450" s="36"/>
      <c r="L450" s="162"/>
    </row>
    <row r="451" spans="1:12" ht="15" customHeight="1">
      <c r="A451" s="165" t="s">
        <v>174</v>
      </c>
      <c r="B451" s="181" t="s">
        <v>2585</v>
      </c>
      <c r="C451" s="181" t="s">
        <v>2559</v>
      </c>
      <c r="D451" s="182" t="s">
        <v>2586</v>
      </c>
      <c r="E451" s="183">
        <v>1</v>
      </c>
      <c r="F451" s="184">
        <v>42465</v>
      </c>
      <c r="G451" s="126"/>
      <c r="H451" s="36"/>
      <c r="I451" s="127"/>
      <c r="J451" s="35"/>
      <c r="K451" s="36"/>
      <c r="L451" s="162"/>
    </row>
    <row r="452" spans="1:12" ht="15" customHeight="1">
      <c r="A452" s="165" t="s">
        <v>174</v>
      </c>
      <c r="B452" s="181" t="s">
        <v>2587</v>
      </c>
      <c r="C452" s="181" t="s">
        <v>2559</v>
      </c>
      <c r="D452" s="182" t="s">
        <v>2588</v>
      </c>
      <c r="E452" s="183">
        <v>1</v>
      </c>
      <c r="F452" s="184">
        <v>42465</v>
      </c>
      <c r="G452" s="126"/>
      <c r="H452" s="36"/>
      <c r="I452" s="127"/>
      <c r="J452" s="35"/>
      <c r="K452" s="36"/>
      <c r="L452" s="162"/>
    </row>
    <row r="453" spans="1:12" ht="15" hidden="1" customHeight="1">
      <c r="A453" s="187">
        <v>1377317</v>
      </c>
      <c r="B453" s="188" t="s">
        <v>2589</v>
      </c>
      <c r="C453" s="188" t="s">
        <v>2559</v>
      </c>
      <c r="D453" s="189" t="s">
        <v>2590</v>
      </c>
      <c r="E453" s="190">
        <v>7</v>
      </c>
      <c r="F453" s="191">
        <v>45883</v>
      </c>
      <c r="G453" s="126">
        <v>114075</v>
      </c>
      <c r="H453" s="36" t="s">
        <v>2591</v>
      </c>
      <c r="I453" s="127" t="s">
        <v>2437</v>
      </c>
      <c r="J453" s="35"/>
      <c r="K453" s="36"/>
      <c r="L453" s="162"/>
    </row>
    <row r="454" spans="1:12" ht="15" hidden="1" customHeight="1">
      <c r="A454" s="187">
        <v>1326782</v>
      </c>
      <c r="B454" s="188" t="s">
        <v>2592</v>
      </c>
      <c r="C454" s="188" t="s">
        <v>2593</v>
      </c>
      <c r="D454" s="189" t="s">
        <v>2594</v>
      </c>
      <c r="E454" s="190">
        <v>4</v>
      </c>
      <c r="F454" s="184">
        <v>46072</v>
      </c>
      <c r="G454" s="126"/>
      <c r="H454" s="36"/>
      <c r="I454" s="127"/>
      <c r="J454" s="35"/>
      <c r="K454" s="36"/>
      <c r="L454" s="162"/>
    </row>
    <row r="455" spans="1:12" ht="15" hidden="1" customHeight="1">
      <c r="A455" s="187" t="s">
        <v>174</v>
      </c>
      <c r="B455" s="188" t="s">
        <v>2595</v>
      </c>
      <c r="C455" s="188" t="s">
        <v>2559</v>
      </c>
      <c r="D455" s="189" t="s">
        <v>2596</v>
      </c>
      <c r="E455" s="190">
        <v>4</v>
      </c>
      <c r="F455" s="191">
        <v>45883</v>
      </c>
      <c r="G455" s="126"/>
      <c r="H455" s="36" t="s">
        <v>2597</v>
      </c>
      <c r="I455" s="127" t="s">
        <v>2598</v>
      </c>
      <c r="J455" s="35"/>
      <c r="K455" s="36"/>
      <c r="L455" s="162"/>
    </row>
    <row r="456" spans="1:12" ht="15" customHeight="1">
      <c r="A456" s="165">
        <v>1329055</v>
      </c>
      <c r="B456" s="181" t="s">
        <v>2599</v>
      </c>
      <c r="C456" s="181" t="s">
        <v>2600</v>
      </c>
      <c r="D456" s="182" t="s">
        <v>2601</v>
      </c>
      <c r="E456" s="183">
        <v>2</v>
      </c>
      <c r="F456" s="184">
        <v>43514</v>
      </c>
      <c r="G456" s="126"/>
      <c r="H456" s="36"/>
      <c r="I456" s="127"/>
      <c r="J456" s="35"/>
      <c r="K456" s="36"/>
      <c r="L456" s="162"/>
    </row>
    <row r="457" spans="1:12" ht="15" hidden="1" customHeight="1">
      <c r="A457" s="187" t="s">
        <v>174</v>
      </c>
      <c r="B457" s="188" t="s">
        <v>2602</v>
      </c>
      <c r="C457" s="188" t="s">
        <v>2559</v>
      </c>
      <c r="D457" s="189" t="s">
        <v>2603</v>
      </c>
      <c r="E457" s="190">
        <v>5</v>
      </c>
      <c r="F457" s="191">
        <v>45883</v>
      </c>
      <c r="G457" s="126"/>
      <c r="H457" s="36" t="s">
        <v>2604</v>
      </c>
      <c r="I457" s="127" t="s">
        <v>2598</v>
      </c>
      <c r="J457" s="35"/>
      <c r="K457" s="36"/>
      <c r="L457" s="162"/>
    </row>
    <row r="458" spans="1:12" ht="15" customHeight="1">
      <c r="A458" s="165">
        <v>1321253</v>
      </c>
      <c r="B458" s="181" t="s">
        <v>2605</v>
      </c>
      <c r="C458" s="181" t="s">
        <v>2606</v>
      </c>
      <c r="D458" s="182" t="s">
        <v>2607</v>
      </c>
      <c r="E458" s="183">
        <v>2</v>
      </c>
      <c r="F458" s="184">
        <v>45427</v>
      </c>
      <c r="G458" s="126"/>
      <c r="H458" s="36"/>
      <c r="I458" s="127"/>
      <c r="J458" s="35"/>
      <c r="K458" s="36"/>
      <c r="L458" s="162"/>
    </row>
    <row r="459" spans="1:12" ht="15" customHeight="1">
      <c r="A459" s="165" t="s">
        <v>174</v>
      </c>
      <c r="B459" s="181" t="s">
        <v>2608</v>
      </c>
      <c r="C459" s="181" t="s">
        <v>2609</v>
      </c>
      <c r="D459" s="182" t="s">
        <v>2610</v>
      </c>
      <c r="E459" s="183">
        <v>1</v>
      </c>
      <c r="F459" s="184">
        <v>43542</v>
      </c>
      <c r="G459" s="126"/>
      <c r="H459" s="36" t="s">
        <v>2611</v>
      </c>
      <c r="I459" s="127"/>
      <c r="J459" s="35"/>
      <c r="K459" s="36"/>
      <c r="L459" s="162"/>
    </row>
    <row r="460" spans="1:12" ht="15" hidden="1" customHeight="1">
      <c r="A460" s="187" t="s">
        <v>174</v>
      </c>
      <c r="B460" s="188" t="s">
        <v>2612</v>
      </c>
      <c r="C460" s="188" t="s">
        <v>2559</v>
      </c>
      <c r="D460" s="189" t="s">
        <v>2613</v>
      </c>
      <c r="E460" s="190">
        <v>3</v>
      </c>
      <c r="F460" s="191">
        <v>45883</v>
      </c>
      <c r="G460" s="126">
        <v>948899</v>
      </c>
      <c r="H460" s="36" t="s">
        <v>2614</v>
      </c>
      <c r="I460" s="127" t="s">
        <v>2615</v>
      </c>
      <c r="J460" s="35"/>
      <c r="K460" s="36"/>
      <c r="L460" s="162"/>
    </row>
    <row r="461" spans="1:12" ht="15" customHeight="1">
      <c r="A461" s="165" t="s">
        <v>174</v>
      </c>
      <c r="B461" s="181" t="s">
        <v>2616</v>
      </c>
      <c r="C461" s="181" t="s">
        <v>2617</v>
      </c>
      <c r="D461" s="182" t="s">
        <v>2618</v>
      </c>
      <c r="E461" s="183">
        <v>1</v>
      </c>
      <c r="F461" s="184">
        <v>43550</v>
      </c>
      <c r="G461" s="126"/>
      <c r="H461" s="36" t="s">
        <v>2614</v>
      </c>
      <c r="I461" s="127" t="s">
        <v>2615</v>
      </c>
      <c r="J461" s="35"/>
      <c r="K461" s="36"/>
      <c r="L461" s="162"/>
    </row>
    <row r="462" spans="1:12" ht="15" hidden="1" customHeight="1">
      <c r="A462" s="187" t="s">
        <v>174</v>
      </c>
      <c r="B462" s="188" t="s">
        <v>2619</v>
      </c>
      <c r="C462" s="188" t="s">
        <v>2559</v>
      </c>
      <c r="D462" s="189" t="s">
        <v>2620</v>
      </c>
      <c r="E462" s="190">
        <v>3</v>
      </c>
      <c r="F462" s="191">
        <v>45883</v>
      </c>
      <c r="G462" s="126">
        <v>948901</v>
      </c>
      <c r="H462" s="36" t="s">
        <v>2621</v>
      </c>
      <c r="I462" s="127" t="s">
        <v>2615</v>
      </c>
      <c r="J462" s="35"/>
      <c r="K462" s="36"/>
      <c r="L462" s="162"/>
    </row>
    <row r="463" spans="1:12" ht="15" customHeight="1">
      <c r="A463" s="165" t="s">
        <v>174</v>
      </c>
      <c r="B463" s="181" t="s">
        <v>2622</v>
      </c>
      <c r="C463" s="181" t="s">
        <v>2623</v>
      </c>
      <c r="D463" s="182" t="s">
        <v>2624</v>
      </c>
      <c r="E463" s="183">
        <v>1</v>
      </c>
      <c r="F463" s="184">
        <v>43550</v>
      </c>
      <c r="G463" s="126"/>
      <c r="H463" s="36" t="s">
        <v>2621</v>
      </c>
      <c r="I463" s="127" t="s">
        <v>2615</v>
      </c>
      <c r="J463" s="35"/>
      <c r="K463" s="36"/>
      <c r="L463" s="162"/>
    </row>
    <row r="464" spans="1:12" ht="15" hidden="1" customHeight="1">
      <c r="A464" s="187">
        <v>1383457</v>
      </c>
      <c r="B464" s="188" t="s">
        <v>2625</v>
      </c>
      <c r="C464" s="188" t="s">
        <v>2626</v>
      </c>
      <c r="D464" s="189" t="s">
        <v>2627</v>
      </c>
      <c r="E464" s="190">
        <v>3</v>
      </c>
      <c r="F464" s="191">
        <v>45883</v>
      </c>
      <c r="G464" s="126"/>
      <c r="H464" s="36"/>
      <c r="I464" s="127"/>
      <c r="J464" s="35"/>
      <c r="K464" s="36"/>
      <c r="L464" s="162"/>
    </row>
    <row r="465" spans="1:12" ht="14.25" hidden="1" customHeight="1">
      <c r="A465" s="187" t="s">
        <v>174</v>
      </c>
      <c r="B465" s="188" t="s">
        <v>2628</v>
      </c>
      <c r="C465" s="188" t="s">
        <v>2629</v>
      </c>
      <c r="D465" s="189" t="s">
        <v>2630</v>
      </c>
      <c r="E465" s="190">
        <v>3</v>
      </c>
      <c r="F465" s="191">
        <v>45883</v>
      </c>
      <c r="G465" s="126"/>
      <c r="H465" s="36"/>
      <c r="I465" s="127"/>
      <c r="J465" s="35"/>
      <c r="K465" s="36"/>
      <c r="L465" s="162"/>
    </row>
    <row r="466" spans="1:12" ht="15" hidden="1" customHeight="1">
      <c r="A466" s="187">
        <v>1385399</v>
      </c>
      <c r="B466" s="188" t="s">
        <v>2631</v>
      </c>
      <c r="C466" s="188" t="s">
        <v>2626</v>
      </c>
      <c r="D466" s="189" t="s">
        <v>2632</v>
      </c>
      <c r="E466" s="190">
        <v>3</v>
      </c>
      <c r="F466" s="191">
        <v>45883</v>
      </c>
      <c r="G466" s="126"/>
      <c r="H466" s="36"/>
      <c r="I466" s="127"/>
      <c r="J466" s="35"/>
      <c r="K466" s="36"/>
      <c r="L466" s="162"/>
    </row>
    <row r="467" spans="1:12" ht="14.25" hidden="1" customHeight="1">
      <c r="A467" s="187">
        <v>1385230</v>
      </c>
      <c r="B467" s="188" t="s">
        <v>2633</v>
      </c>
      <c r="C467" s="188" t="s">
        <v>432</v>
      </c>
      <c r="D467" s="189" t="s">
        <v>2634</v>
      </c>
      <c r="E467" s="190">
        <v>3</v>
      </c>
      <c r="F467" s="191">
        <v>45883</v>
      </c>
      <c r="G467" s="126"/>
      <c r="H467" s="36"/>
      <c r="I467" s="127"/>
      <c r="J467" s="35"/>
      <c r="K467" s="36"/>
      <c r="L467" s="162"/>
    </row>
    <row r="468" spans="1:12" ht="14.25" hidden="1" customHeight="1">
      <c r="A468" s="187">
        <v>1389013</v>
      </c>
      <c r="B468" s="188" t="s">
        <v>2635</v>
      </c>
      <c r="C468" s="188" t="s">
        <v>2636</v>
      </c>
      <c r="D468" s="189" t="s">
        <v>2637</v>
      </c>
      <c r="E468" s="190">
        <v>3</v>
      </c>
      <c r="F468" s="191">
        <v>45883</v>
      </c>
      <c r="G468" s="126"/>
      <c r="H468" s="36"/>
      <c r="I468" s="127"/>
      <c r="J468" s="35"/>
      <c r="K468" s="36"/>
      <c r="L468" s="162"/>
    </row>
    <row r="469" spans="1:12" ht="14.25" customHeight="1">
      <c r="A469" s="138">
        <v>1470510</v>
      </c>
      <c r="B469" s="139" t="s">
        <v>2638</v>
      </c>
      <c r="C469" s="139" t="s">
        <v>2639</v>
      </c>
      <c r="D469" s="196" t="s">
        <v>2640</v>
      </c>
      <c r="E469" s="140">
        <v>1</v>
      </c>
      <c r="F469" s="141">
        <v>44872</v>
      </c>
      <c r="G469" s="126"/>
      <c r="H469" s="36" t="s">
        <v>2641</v>
      </c>
      <c r="I469" s="127" t="s">
        <v>2642</v>
      </c>
      <c r="J469" s="35"/>
      <c r="K469" s="36"/>
      <c r="L469" s="162"/>
    </row>
    <row r="470" spans="1:12" ht="15" customHeight="1">
      <c r="A470" s="138">
        <v>1370029</v>
      </c>
      <c r="B470" s="139" t="s">
        <v>2643</v>
      </c>
      <c r="C470" s="139" t="s">
        <v>1352</v>
      </c>
      <c r="D470" s="196" t="s">
        <v>2644</v>
      </c>
      <c r="E470" s="140">
        <v>1</v>
      </c>
      <c r="F470" s="141">
        <v>43572</v>
      </c>
      <c r="G470" s="126">
        <v>113967</v>
      </c>
      <c r="H470" s="36" t="s">
        <v>2645</v>
      </c>
      <c r="I470" s="127" t="s">
        <v>1336</v>
      </c>
      <c r="J470" s="35"/>
      <c r="K470" s="36"/>
      <c r="L470" s="162"/>
    </row>
    <row r="471" spans="1:12" ht="15" customHeight="1">
      <c r="A471" s="138" t="s">
        <v>174</v>
      </c>
      <c r="B471" s="139" t="s">
        <v>2646</v>
      </c>
      <c r="C471" s="139" t="s">
        <v>1368</v>
      </c>
      <c r="D471" s="196" t="s">
        <v>2647</v>
      </c>
      <c r="E471" s="140">
        <v>1</v>
      </c>
      <c r="F471" s="141">
        <v>43706</v>
      </c>
      <c r="G471" s="126"/>
      <c r="H471" s="36" t="s">
        <v>2648</v>
      </c>
      <c r="I471" s="127" t="s">
        <v>1371</v>
      </c>
      <c r="J471" s="35"/>
      <c r="K471" s="36"/>
      <c r="L471" s="162"/>
    </row>
    <row r="472" spans="1:12" ht="15" customHeight="1">
      <c r="A472" s="138" t="s">
        <v>174</v>
      </c>
      <c r="B472" s="139" t="s">
        <v>2649</v>
      </c>
      <c r="C472" s="139" t="s">
        <v>1368</v>
      </c>
      <c r="D472" s="196" t="s">
        <v>2650</v>
      </c>
      <c r="E472" s="140">
        <v>1</v>
      </c>
      <c r="F472" s="141">
        <v>43706</v>
      </c>
      <c r="G472" s="126">
        <v>985395</v>
      </c>
      <c r="H472" s="36" t="s">
        <v>2651</v>
      </c>
      <c r="I472" s="127" t="s">
        <v>1345</v>
      </c>
      <c r="J472" s="35"/>
      <c r="K472" s="36"/>
      <c r="L472" s="162"/>
    </row>
    <row r="473" spans="1:12" ht="15" hidden="1" customHeight="1">
      <c r="A473" s="165" t="s">
        <v>174</v>
      </c>
      <c r="B473" s="188" t="s">
        <v>2652</v>
      </c>
      <c r="C473" s="188" t="s">
        <v>2653</v>
      </c>
      <c r="D473" s="189" t="s">
        <v>2654</v>
      </c>
      <c r="E473" s="190">
        <v>3</v>
      </c>
      <c r="F473" s="191">
        <v>45883</v>
      </c>
      <c r="G473" s="126"/>
      <c r="H473" s="36"/>
      <c r="I473" s="127"/>
      <c r="J473" s="179"/>
      <c r="K473" s="36"/>
      <c r="L473" s="127"/>
    </row>
    <row r="474" spans="1:12" ht="15" hidden="1" customHeight="1">
      <c r="A474" s="165" t="s">
        <v>174</v>
      </c>
      <c r="B474" s="188" t="s">
        <v>2655</v>
      </c>
      <c r="C474" s="188" t="s">
        <v>2653</v>
      </c>
      <c r="D474" s="189" t="s">
        <v>2656</v>
      </c>
      <c r="E474" s="190">
        <v>2</v>
      </c>
      <c r="F474" s="191">
        <v>45883</v>
      </c>
      <c r="G474" s="126"/>
      <c r="H474" s="36"/>
      <c r="I474" s="127"/>
      <c r="J474" s="179"/>
      <c r="K474" s="36"/>
      <c r="L474" s="127"/>
    </row>
    <row r="475" spans="1:12" ht="15" customHeight="1">
      <c r="A475" s="138">
        <v>1322258</v>
      </c>
      <c r="B475" s="139" t="s">
        <v>2657</v>
      </c>
      <c r="C475" s="139" t="s">
        <v>2658</v>
      </c>
      <c r="D475" s="196" t="s">
        <v>2659</v>
      </c>
      <c r="E475" s="140">
        <v>3</v>
      </c>
      <c r="F475" s="141">
        <v>43696</v>
      </c>
      <c r="G475" s="126"/>
      <c r="H475" s="36" t="s">
        <v>2660</v>
      </c>
      <c r="I475" s="127" t="s">
        <v>1359</v>
      </c>
      <c r="J475" s="35"/>
      <c r="K475" s="36"/>
      <c r="L475" s="162"/>
    </row>
    <row r="476" spans="1:12" ht="15" customHeight="1">
      <c r="A476" s="165">
        <v>1346162</v>
      </c>
      <c r="B476" s="181" t="s">
        <v>2661</v>
      </c>
      <c r="C476" s="181" t="s">
        <v>2662</v>
      </c>
      <c r="D476" s="182" t="s">
        <v>2663</v>
      </c>
      <c r="E476" s="183">
        <v>2</v>
      </c>
      <c r="F476" s="184">
        <v>43208</v>
      </c>
      <c r="G476" s="126"/>
      <c r="H476" s="36" t="s">
        <v>2664</v>
      </c>
      <c r="I476" s="127" t="s">
        <v>2665</v>
      </c>
      <c r="J476" s="35"/>
      <c r="K476" s="36"/>
      <c r="L476" s="162"/>
    </row>
    <row r="477" spans="1:12" ht="15" customHeight="1">
      <c r="A477" s="165">
        <v>1346147</v>
      </c>
      <c r="B477" s="181" t="s">
        <v>2666</v>
      </c>
      <c r="C477" s="181" t="s">
        <v>2662</v>
      </c>
      <c r="D477" s="182" t="s">
        <v>2663</v>
      </c>
      <c r="E477" s="183">
        <v>2</v>
      </c>
      <c r="F477" s="184">
        <v>43208</v>
      </c>
      <c r="G477" s="126"/>
      <c r="H477" s="36" t="s">
        <v>2667</v>
      </c>
      <c r="I477" s="127" t="s">
        <v>2665</v>
      </c>
      <c r="J477" s="35"/>
      <c r="K477" s="36"/>
      <c r="L477" s="162"/>
    </row>
    <row r="478" spans="1:12" ht="15" customHeight="1">
      <c r="A478" s="165" t="s">
        <v>174</v>
      </c>
      <c r="B478" s="181" t="s">
        <v>2668</v>
      </c>
      <c r="C478" s="181" t="s">
        <v>2669</v>
      </c>
      <c r="D478" s="182" t="s">
        <v>2670</v>
      </c>
      <c r="E478" s="183">
        <v>1</v>
      </c>
      <c r="F478" s="184">
        <v>42431</v>
      </c>
      <c r="G478" s="126"/>
      <c r="H478" s="36"/>
      <c r="I478" s="127"/>
      <c r="J478" s="35"/>
      <c r="K478" s="36"/>
      <c r="L478" s="162"/>
    </row>
    <row r="479" spans="1:12" ht="15" customHeight="1">
      <c r="A479" s="165">
        <v>1331695</v>
      </c>
      <c r="B479" s="181" t="s">
        <v>2671</v>
      </c>
      <c r="C479" s="181" t="s">
        <v>2662</v>
      </c>
      <c r="D479" s="182" t="s">
        <v>2672</v>
      </c>
      <c r="E479" s="183">
        <v>3</v>
      </c>
      <c r="F479" s="184">
        <v>43537</v>
      </c>
      <c r="G479" s="126"/>
      <c r="H479" s="36" t="s">
        <v>2673</v>
      </c>
      <c r="I479" s="127" t="s">
        <v>1586</v>
      </c>
      <c r="J479" s="35"/>
      <c r="K479" s="36"/>
      <c r="L479" s="162"/>
    </row>
    <row r="480" spans="1:12" ht="15" customHeight="1">
      <c r="A480" s="165" t="s">
        <v>174</v>
      </c>
      <c r="B480" s="181" t="s">
        <v>2674</v>
      </c>
      <c r="C480" s="181" t="s">
        <v>2675</v>
      </c>
      <c r="D480" s="182" t="s">
        <v>2676</v>
      </c>
      <c r="E480" s="183">
        <v>1</v>
      </c>
      <c r="F480" s="184">
        <v>42401</v>
      </c>
      <c r="G480" s="126"/>
      <c r="H480" s="36"/>
      <c r="I480" s="127"/>
      <c r="J480" s="35"/>
      <c r="K480" s="36"/>
      <c r="L480" s="162"/>
    </row>
    <row r="481" spans="1:12" ht="15" customHeight="1">
      <c r="A481" s="165">
        <v>1326768</v>
      </c>
      <c r="B481" s="181" t="s">
        <v>2677</v>
      </c>
      <c r="C481" s="181" t="s">
        <v>2662</v>
      </c>
      <c r="D481" s="182" t="s">
        <v>2678</v>
      </c>
      <c r="E481" s="183">
        <v>4</v>
      </c>
      <c r="F481" s="184">
        <v>43622</v>
      </c>
      <c r="G481" s="126"/>
      <c r="H481" s="36" t="s">
        <v>2679</v>
      </c>
      <c r="I481" s="127" t="s">
        <v>2680</v>
      </c>
      <c r="J481" s="35"/>
      <c r="K481" s="36"/>
      <c r="L481" s="162"/>
    </row>
    <row r="482" spans="1:12" ht="15" customHeight="1">
      <c r="A482" s="165" t="s">
        <v>174</v>
      </c>
      <c r="B482" s="181" t="s">
        <v>2681</v>
      </c>
      <c r="C482" s="181" t="s">
        <v>2682</v>
      </c>
      <c r="D482" s="182" t="s">
        <v>2683</v>
      </c>
      <c r="E482" s="183">
        <v>1</v>
      </c>
      <c r="F482" s="184">
        <v>42431</v>
      </c>
      <c r="G482" s="126"/>
      <c r="H482" s="36"/>
      <c r="I482" s="127"/>
      <c r="J482" s="35"/>
      <c r="K482" s="36"/>
      <c r="L482" s="162"/>
    </row>
    <row r="483" spans="1:12" ht="15" customHeight="1">
      <c r="A483" s="165" t="s">
        <v>174</v>
      </c>
      <c r="B483" s="181" t="s">
        <v>2684</v>
      </c>
      <c r="C483" s="181" t="s">
        <v>2662</v>
      </c>
      <c r="D483" s="182" t="s">
        <v>2685</v>
      </c>
      <c r="E483" s="183">
        <v>3</v>
      </c>
      <c r="F483" s="184">
        <v>43208</v>
      </c>
      <c r="G483" s="126"/>
      <c r="H483" s="36" t="s">
        <v>2686</v>
      </c>
      <c r="I483" s="127" t="s">
        <v>2295</v>
      </c>
      <c r="J483" s="35"/>
      <c r="K483" s="36"/>
      <c r="L483" s="162"/>
    </row>
    <row r="484" spans="1:12" ht="15" customHeight="1">
      <c r="A484" s="165" t="s">
        <v>174</v>
      </c>
      <c r="B484" s="181" t="s">
        <v>2687</v>
      </c>
      <c r="C484" s="181" t="s">
        <v>2688</v>
      </c>
      <c r="D484" s="182" t="s">
        <v>2689</v>
      </c>
      <c r="E484" s="183">
        <v>2</v>
      </c>
      <c r="F484" s="184">
        <v>42901</v>
      </c>
      <c r="G484" s="126"/>
      <c r="H484" s="36"/>
      <c r="I484" s="127"/>
      <c r="J484" s="35"/>
      <c r="K484" s="36"/>
      <c r="L484" s="162"/>
    </row>
    <row r="485" spans="1:12" ht="15" customHeight="1">
      <c r="A485" s="165" t="s">
        <v>174</v>
      </c>
      <c r="B485" s="181" t="s">
        <v>2690</v>
      </c>
      <c r="C485" s="181" t="s">
        <v>2662</v>
      </c>
      <c r="D485" s="182" t="s">
        <v>2691</v>
      </c>
      <c r="E485" s="183">
        <v>2</v>
      </c>
      <c r="F485" s="184">
        <v>43208</v>
      </c>
      <c r="G485" s="126"/>
      <c r="H485" s="36" t="s">
        <v>2692</v>
      </c>
      <c r="I485" s="127" t="s">
        <v>1586</v>
      </c>
      <c r="J485" s="35"/>
      <c r="K485" s="36"/>
      <c r="L485" s="162"/>
    </row>
    <row r="486" spans="1:12" ht="15" customHeight="1">
      <c r="A486" s="165" t="s">
        <v>174</v>
      </c>
      <c r="B486" s="181" t="s">
        <v>2693</v>
      </c>
      <c r="C486" s="181" t="s">
        <v>2694</v>
      </c>
      <c r="D486" s="182" t="s">
        <v>2695</v>
      </c>
      <c r="E486" s="183">
        <v>1</v>
      </c>
      <c r="F486" s="184">
        <v>42403</v>
      </c>
      <c r="G486" s="126"/>
      <c r="H486" s="36"/>
      <c r="I486" s="127"/>
      <c r="J486" s="35"/>
      <c r="K486" s="36"/>
      <c r="L486" s="162"/>
    </row>
    <row r="487" spans="1:12" ht="15" customHeight="1">
      <c r="A487" s="165">
        <v>1331694</v>
      </c>
      <c r="B487" s="181" t="s">
        <v>2696</v>
      </c>
      <c r="C487" s="181" t="s">
        <v>2662</v>
      </c>
      <c r="D487" s="182" t="s">
        <v>2697</v>
      </c>
      <c r="E487" s="183">
        <v>3</v>
      </c>
      <c r="F487" s="184">
        <v>43537</v>
      </c>
      <c r="G487" s="126"/>
      <c r="H487" s="36" t="s">
        <v>2698</v>
      </c>
      <c r="I487" s="127" t="s">
        <v>2295</v>
      </c>
      <c r="J487" s="35"/>
      <c r="K487" s="36"/>
      <c r="L487" s="162"/>
    </row>
    <row r="488" spans="1:12" ht="15" customHeight="1">
      <c r="A488" s="165" t="s">
        <v>174</v>
      </c>
      <c r="B488" s="181" t="s">
        <v>2699</v>
      </c>
      <c r="C488" s="181" t="s">
        <v>2700</v>
      </c>
      <c r="D488" s="182" t="s">
        <v>2701</v>
      </c>
      <c r="E488" s="183">
        <v>1</v>
      </c>
      <c r="F488" s="184">
        <v>42403</v>
      </c>
      <c r="G488" s="126"/>
      <c r="H488" s="36"/>
      <c r="I488" s="127"/>
      <c r="J488" s="35"/>
      <c r="K488" s="36"/>
      <c r="L488" s="162"/>
    </row>
    <row r="489" spans="1:12" ht="15" customHeight="1">
      <c r="A489" s="165">
        <v>1250108</v>
      </c>
      <c r="B489" s="181" t="s">
        <v>2702</v>
      </c>
      <c r="C489" s="181" t="s">
        <v>2662</v>
      </c>
      <c r="D489" s="182" t="s">
        <v>2703</v>
      </c>
      <c r="E489" s="183">
        <v>2</v>
      </c>
      <c r="F489" s="184">
        <v>43208</v>
      </c>
      <c r="G489" s="126"/>
      <c r="H489" s="36"/>
      <c r="I489" s="127"/>
      <c r="J489" s="35"/>
      <c r="K489" s="36"/>
      <c r="L489" s="162"/>
    </row>
    <row r="490" spans="1:12" ht="15" customHeight="1">
      <c r="A490" s="165">
        <v>1472139</v>
      </c>
      <c r="B490" s="181" t="s">
        <v>2704</v>
      </c>
      <c r="C490" s="181" t="s">
        <v>2705</v>
      </c>
      <c r="D490" s="182" t="s">
        <v>2706</v>
      </c>
      <c r="E490" s="183">
        <v>1</v>
      </c>
      <c r="F490" s="184">
        <v>44896</v>
      </c>
      <c r="G490" s="126"/>
      <c r="H490" s="36"/>
      <c r="I490" s="127"/>
      <c r="J490" s="35"/>
      <c r="K490" s="36"/>
      <c r="L490" s="162"/>
    </row>
    <row r="491" spans="1:12" ht="15" customHeight="1">
      <c r="A491" s="165" t="s">
        <v>174</v>
      </c>
      <c r="B491" s="181" t="s">
        <v>2707</v>
      </c>
      <c r="C491" s="181" t="s">
        <v>2708</v>
      </c>
      <c r="D491" s="182" t="s">
        <v>2709</v>
      </c>
      <c r="E491" s="183">
        <v>1</v>
      </c>
      <c r="F491" s="184">
        <v>44131</v>
      </c>
      <c r="G491" s="126"/>
      <c r="H491" s="36"/>
      <c r="I491" s="127"/>
      <c r="J491" s="35"/>
      <c r="K491" s="36"/>
      <c r="L491" s="162"/>
    </row>
    <row r="492" spans="1:12" ht="15" customHeight="1">
      <c r="A492" s="165" t="s">
        <v>174</v>
      </c>
      <c r="B492" s="181" t="s">
        <v>2710</v>
      </c>
      <c r="C492" s="181" t="s">
        <v>2707</v>
      </c>
      <c r="D492" s="182" t="s">
        <v>2711</v>
      </c>
      <c r="E492" s="183">
        <v>1</v>
      </c>
      <c r="F492" s="184">
        <v>44131</v>
      </c>
      <c r="G492" s="126"/>
      <c r="H492" s="36"/>
      <c r="I492" s="127"/>
      <c r="J492" s="35"/>
      <c r="K492" s="36"/>
      <c r="L492" s="162"/>
    </row>
    <row r="493" spans="1:12" ht="15" customHeight="1">
      <c r="A493" s="165">
        <v>1326760</v>
      </c>
      <c r="B493" s="181" t="s">
        <v>2712</v>
      </c>
      <c r="C493" s="181" t="s">
        <v>2658</v>
      </c>
      <c r="D493" s="182" t="s">
        <v>2713</v>
      </c>
      <c r="E493" s="183">
        <v>3</v>
      </c>
      <c r="F493" s="184">
        <v>43696</v>
      </c>
      <c r="G493" s="126" t="s">
        <v>45</v>
      </c>
      <c r="H493" s="36" t="s">
        <v>2714</v>
      </c>
      <c r="I493" s="127" t="s">
        <v>2715</v>
      </c>
      <c r="J493" s="35"/>
      <c r="K493" s="36"/>
      <c r="L493" s="162"/>
    </row>
    <row r="494" spans="1:12" ht="15" customHeight="1">
      <c r="A494" s="165" t="s">
        <v>174</v>
      </c>
      <c r="B494" s="181" t="s">
        <v>2716</v>
      </c>
      <c r="C494" s="181" t="s">
        <v>2717</v>
      </c>
      <c r="D494" s="182" t="s">
        <v>2718</v>
      </c>
      <c r="E494" s="183">
        <v>3</v>
      </c>
      <c r="F494" s="184">
        <v>43208</v>
      </c>
      <c r="G494" s="126"/>
      <c r="H494" s="36" t="s">
        <v>2719</v>
      </c>
      <c r="I494" s="127" t="s">
        <v>1385</v>
      </c>
      <c r="J494" s="35"/>
      <c r="K494" s="36"/>
      <c r="L494" s="162"/>
    </row>
    <row r="495" spans="1:12" ht="15" customHeight="1">
      <c r="A495" s="165" t="s">
        <v>174</v>
      </c>
      <c r="B495" s="181" t="s">
        <v>2720</v>
      </c>
      <c r="C495" s="181" t="s">
        <v>2716</v>
      </c>
      <c r="D495" s="182" t="s">
        <v>2721</v>
      </c>
      <c r="E495" s="183">
        <v>1</v>
      </c>
      <c r="F495" s="184">
        <v>42480</v>
      </c>
      <c r="G495" s="126"/>
      <c r="H495" s="36"/>
      <c r="I495" s="127"/>
      <c r="J495" s="35"/>
      <c r="K495" s="36"/>
      <c r="L495" s="162"/>
    </row>
    <row r="496" spans="1:12" ht="15" customHeight="1">
      <c r="A496" s="165" t="s">
        <v>174</v>
      </c>
      <c r="B496" s="181" t="s">
        <v>2722</v>
      </c>
      <c r="C496" s="181" t="s">
        <v>2717</v>
      </c>
      <c r="D496" s="182" t="s">
        <v>2723</v>
      </c>
      <c r="E496" s="183">
        <v>3</v>
      </c>
      <c r="F496" s="184">
        <v>43437</v>
      </c>
      <c r="G496" s="126"/>
      <c r="H496" s="36" t="s">
        <v>2724</v>
      </c>
      <c r="I496" s="127" t="s">
        <v>2725</v>
      </c>
      <c r="J496" s="35"/>
      <c r="K496" s="36"/>
      <c r="L496" s="162"/>
    </row>
    <row r="497" spans="1:12" ht="15" customHeight="1">
      <c r="A497" s="165" t="s">
        <v>174</v>
      </c>
      <c r="B497" s="181" t="s">
        <v>2726</v>
      </c>
      <c r="C497" s="181" t="s">
        <v>2722</v>
      </c>
      <c r="D497" s="182" t="s">
        <v>2727</v>
      </c>
      <c r="E497" s="183">
        <v>2</v>
      </c>
      <c r="F497" s="184">
        <v>43437</v>
      </c>
      <c r="G497" s="126"/>
      <c r="H497" s="36"/>
      <c r="I497" s="127"/>
      <c r="J497" s="35"/>
      <c r="K497" s="36"/>
      <c r="L497" s="162"/>
    </row>
    <row r="498" spans="1:12" ht="15" customHeight="1">
      <c r="A498" s="165" t="s">
        <v>174</v>
      </c>
      <c r="B498" s="181" t="s">
        <v>2728</v>
      </c>
      <c r="C498" s="181" t="s">
        <v>2717</v>
      </c>
      <c r="D498" s="182" t="s">
        <v>2729</v>
      </c>
      <c r="E498" s="183">
        <v>3</v>
      </c>
      <c r="F498" s="184">
        <v>43208</v>
      </c>
      <c r="G498" s="126"/>
      <c r="H498" s="36" t="s">
        <v>2730</v>
      </c>
      <c r="I498" s="127" t="s">
        <v>1672</v>
      </c>
      <c r="J498" s="35"/>
      <c r="K498" s="36"/>
      <c r="L498" s="162"/>
    </row>
    <row r="499" spans="1:12" ht="15" customHeight="1">
      <c r="A499" s="165" t="s">
        <v>174</v>
      </c>
      <c r="B499" s="181" t="s">
        <v>2731</v>
      </c>
      <c r="C499" s="181" t="s">
        <v>2728</v>
      </c>
      <c r="D499" s="182" t="s">
        <v>2732</v>
      </c>
      <c r="E499" s="183">
        <v>1</v>
      </c>
      <c r="F499" s="184">
        <v>42480</v>
      </c>
      <c r="G499" s="126"/>
      <c r="H499" s="36"/>
      <c r="I499" s="127"/>
      <c r="J499" s="35"/>
      <c r="K499" s="36"/>
      <c r="L499" s="162"/>
    </row>
    <row r="500" spans="1:12" ht="15" customHeight="1">
      <c r="A500" s="165" t="s">
        <v>174</v>
      </c>
      <c r="B500" s="181" t="s">
        <v>2733</v>
      </c>
      <c r="C500" s="181" t="s">
        <v>2717</v>
      </c>
      <c r="D500" s="182" t="s">
        <v>2734</v>
      </c>
      <c r="E500" s="183">
        <v>3</v>
      </c>
      <c r="F500" s="184">
        <v>45847</v>
      </c>
      <c r="G500" s="126"/>
      <c r="H500" s="36" t="s">
        <v>2735</v>
      </c>
      <c r="I500" s="127" t="s">
        <v>1672</v>
      </c>
      <c r="J500" s="35"/>
      <c r="K500" s="36"/>
      <c r="L500" s="162"/>
    </row>
    <row r="501" spans="1:12" ht="15" customHeight="1">
      <c r="A501" s="165" t="s">
        <v>174</v>
      </c>
      <c r="B501" s="181" t="s">
        <v>2736</v>
      </c>
      <c r="C501" s="181" t="s">
        <v>2733</v>
      </c>
      <c r="D501" s="182" t="s">
        <v>2737</v>
      </c>
      <c r="E501" s="183">
        <v>2</v>
      </c>
      <c r="F501" s="184">
        <v>44298</v>
      </c>
      <c r="G501" s="126"/>
      <c r="H501" s="36"/>
      <c r="I501" s="127"/>
      <c r="J501" s="35"/>
      <c r="K501" s="36"/>
      <c r="L501" s="162"/>
    </row>
    <row r="502" spans="1:12" ht="15" customHeight="1">
      <c r="A502" s="165">
        <v>1369911</v>
      </c>
      <c r="B502" s="181" t="s">
        <v>2738</v>
      </c>
      <c r="C502" s="181" t="s">
        <v>2717</v>
      </c>
      <c r="D502" s="182" t="s">
        <v>2739</v>
      </c>
      <c r="E502" s="183">
        <v>3</v>
      </c>
      <c r="F502" s="184">
        <v>43208</v>
      </c>
      <c r="G502" s="126"/>
      <c r="H502" s="36" t="s">
        <v>2740</v>
      </c>
      <c r="I502" s="127" t="s">
        <v>2437</v>
      </c>
      <c r="J502" s="35"/>
      <c r="K502" s="36"/>
      <c r="L502" s="162"/>
    </row>
    <row r="503" spans="1:12" ht="15" customHeight="1">
      <c r="A503" s="165" t="s">
        <v>174</v>
      </c>
      <c r="B503" s="181" t="s">
        <v>2741</v>
      </c>
      <c r="C503" s="181" t="s">
        <v>2738</v>
      </c>
      <c r="D503" s="182" t="s">
        <v>2742</v>
      </c>
      <c r="E503" s="183">
        <v>1</v>
      </c>
      <c r="F503" s="184">
        <v>42768</v>
      </c>
      <c r="G503" s="126"/>
      <c r="H503" s="36" t="s">
        <v>2743</v>
      </c>
      <c r="I503" s="127" t="s">
        <v>2437</v>
      </c>
      <c r="J503" s="35"/>
      <c r="K503" s="36"/>
      <c r="L503" s="162"/>
    </row>
    <row r="504" spans="1:12" ht="15" customHeight="1">
      <c r="A504" s="165" t="s">
        <v>174</v>
      </c>
      <c r="B504" s="181" t="s">
        <v>2744</v>
      </c>
      <c r="C504" s="181" t="s">
        <v>2717</v>
      </c>
      <c r="D504" s="182" t="s">
        <v>2745</v>
      </c>
      <c r="E504" s="183">
        <v>2</v>
      </c>
      <c r="F504" s="184">
        <v>43208</v>
      </c>
      <c r="G504" s="126"/>
      <c r="H504" s="36" t="s">
        <v>2746</v>
      </c>
      <c r="I504" s="127" t="s">
        <v>2437</v>
      </c>
      <c r="J504" s="35"/>
      <c r="K504" s="36"/>
      <c r="L504" s="162"/>
    </row>
    <row r="505" spans="1:12" ht="15" customHeight="1">
      <c r="A505" s="165" t="s">
        <v>174</v>
      </c>
      <c r="B505" s="181" t="s">
        <v>2747</v>
      </c>
      <c r="C505" s="181" t="s">
        <v>2744</v>
      </c>
      <c r="D505" s="182" t="s">
        <v>2748</v>
      </c>
      <c r="E505" s="183">
        <v>1</v>
      </c>
      <c r="F505" s="184">
        <v>42877</v>
      </c>
      <c r="G505" s="126"/>
      <c r="H505" s="36" t="s">
        <v>2749</v>
      </c>
      <c r="I505" s="127" t="s">
        <v>2437</v>
      </c>
      <c r="J505" s="35"/>
      <c r="K505" s="36"/>
      <c r="L505" s="162"/>
    </row>
    <row r="506" spans="1:12" ht="15" customHeight="1">
      <c r="A506" s="165">
        <v>1150994</v>
      </c>
      <c r="B506" s="181" t="s">
        <v>2750</v>
      </c>
      <c r="C506" s="181" t="s">
        <v>2751</v>
      </c>
      <c r="D506" s="182" t="s">
        <v>2752</v>
      </c>
      <c r="E506" s="183">
        <v>2</v>
      </c>
      <c r="F506" s="184">
        <v>43584</v>
      </c>
      <c r="G506" s="126"/>
      <c r="H506" s="36" t="s">
        <v>2753</v>
      </c>
      <c r="I506" s="127" t="s">
        <v>2754</v>
      </c>
      <c r="J506" s="35"/>
      <c r="K506" s="36"/>
      <c r="L506" s="162"/>
    </row>
    <row r="507" spans="1:12" ht="15" customHeight="1">
      <c r="A507" s="165">
        <v>1150995</v>
      </c>
      <c r="B507" s="181" t="s">
        <v>2755</v>
      </c>
      <c r="C507" s="181" t="s">
        <v>2751</v>
      </c>
      <c r="D507" s="182" t="s">
        <v>2756</v>
      </c>
      <c r="E507" s="183">
        <v>3</v>
      </c>
      <c r="F507" s="184">
        <v>43584</v>
      </c>
      <c r="G507" s="126"/>
      <c r="H507" s="36" t="s">
        <v>2757</v>
      </c>
      <c r="I507" s="127" t="s">
        <v>2754</v>
      </c>
      <c r="J507" s="35"/>
      <c r="K507" s="36"/>
      <c r="L507" s="162"/>
    </row>
    <row r="508" spans="1:12" ht="15" customHeight="1">
      <c r="A508" s="165">
        <v>1150992</v>
      </c>
      <c r="B508" s="181" t="s">
        <v>2758</v>
      </c>
      <c r="C508" s="181" t="s">
        <v>2751</v>
      </c>
      <c r="D508" s="182" t="s">
        <v>2759</v>
      </c>
      <c r="E508" s="183">
        <v>2</v>
      </c>
      <c r="F508" s="184">
        <v>43594</v>
      </c>
      <c r="G508" s="126"/>
      <c r="H508" s="36" t="s">
        <v>2760</v>
      </c>
      <c r="I508" s="127" t="s">
        <v>2761</v>
      </c>
      <c r="J508" s="35"/>
      <c r="K508" s="36"/>
      <c r="L508" s="162"/>
    </row>
    <row r="509" spans="1:12" ht="15" customHeight="1">
      <c r="A509" s="165">
        <v>1150993</v>
      </c>
      <c r="B509" s="181" t="s">
        <v>2762</v>
      </c>
      <c r="C509" s="181" t="s">
        <v>2751</v>
      </c>
      <c r="D509" s="182" t="s">
        <v>2763</v>
      </c>
      <c r="E509" s="183">
        <v>1</v>
      </c>
      <c r="F509" s="184">
        <v>43193</v>
      </c>
      <c r="G509" s="126"/>
      <c r="H509" s="36" t="s">
        <v>2764</v>
      </c>
      <c r="I509" s="127" t="s">
        <v>2761</v>
      </c>
      <c r="J509" s="35"/>
      <c r="K509" s="36"/>
      <c r="L509" s="162"/>
    </row>
    <row r="510" spans="1:12" ht="15" customHeight="1">
      <c r="A510" s="165">
        <v>1326769</v>
      </c>
      <c r="B510" s="181" t="s">
        <v>2765</v>
      </c>
      <c r="C510" s="181" t="s">
        <v>2751</v>
      </c>
      <c r="D510" s="182" t="s">
        <v>2766</v>
      </c>
      <c r="E510" s="183">
        <v>3</v>
      </c>
      <c r="F510" s="184">
        <v>43717</v>
      </c>
      <c r="G510" s="126" t="s">
        <v>45</v>
      </c>
      <c r="H510" s="36" t="s">
        <v>2767</v>
      </c>
      <c r="I510" s="127" t="s">
        <v>2715</v>
      </c>
      <c r="J510" s="35"/>
      <c r="K510" s="36"/>
      <c r="L510" s="162"/>
    </row>
    <row r="511" spans="1:12" ht="15" customHeight="1">
      <c r="A511" s="165">
        <v>1326714</v>
      </c>
      <c r="B511" s="181" t="s">
        <v>2768</v>
      </c>
      <c r="C511" s="181" t="s">
        <v>2751</v>
      </c>
      <c r="D511" s="182" t="s">
        <v>2769</v>
      </c>
      <c r="E511" s="183">
        <v>4</v>
      </c>
      <c r="F511" s="184">
        <v>43717</v>
      </c>
      <c r="G511" s="126" t="s">
        <v>45</v>
      </c>
      <c r="H511" s="36" t="s">
        <v>2770</v>
      </c>
      <c r="I511" s="127" t="s">
        <v>2715</v>
      </c>
      <c r="J511" s="35"/>
      <c r="K511" s="36"/>
      <c r="L511" s="162"/>
    </row>
    <row r="512" spans="1:12" ht="15" customHeight="1">
      <c r="A512" s="165">
        <v>1326793</v>
      </c>
      <c r="B512" s="181" t="s">
        <v>2771</v>
      </c>
      <c r="C512" s="181" t="s">
        <v>2751</v>
      </c>
      <c r="D512" s="182" t="s">
        <v>2772</v>
      </c>
      <c r="E512" s="183">
        <v>3</v>
      </c>
      <c r="F512" s="184">
        <v>43717</v>
      </c>
      <c r="G512" s="126" t="s">
        <v>45</v>
      </c>
      <c r="H512" s="36" t="s">
        <v>2773</v>
      </c>
      <c r="I512" s="127" t="s">
        <v>2715</v>
      </c>
      <c r="J512" s="35"/>
      <c r="K512" s="36"/>
      <c r="L512" s="162"/>
    </row>
    <row r="513" spans="1:12" ht="15" customHeight="1">
      <c r="A513" s="165">
        <v>1326821</v>
      </c>
      <c r="B513" s="181" t="s">
        <v>2774</v>
      </c>
      <c r="C513" s="181" t="s">
        <v>2751</v>
      </c>
      <c r="D513" s="182" t="s">
        <v>2775</v>
      </c>
      <c r="E513" s="183">
        <v>3</v>
      </c>
      <c r="F513" s="184">
        <v>43717</v>
      </c>
      <c r="G513" s="126" t="s">
        <v>45</v>
      </c>
      <c r="H513" s="36" t="s">
        <v>2776</v>
      </c>
      <c r="I513" s="127" t="s">
        <v>2715</v>
      </c>
      <c r="J513" s="35"/>
      <c r="K513" s="36"/>
      <c r="L513" s="162"/>
    </row>
    <row r="514" spans="1:12" ht="15" customHeight="1">
      <c r="A514" s="165">
        <v>1322984</v>
      </c>
      <c r="B514" s="181" t="s">
        <v>2777</v>
      </c>
      <c r="C514" s="181" t="s">
        <v>1886</v>
      </c>
      <c r="D514" s="182" t="s">
        <v>2778</v>
      </c>
      <c r="E514" s="183">
        <v>3</v>
      </c>
      <c r="F514" s="184">
        <v>43648</v>
      </c>
      <c r="G514" s="126"/>
      <c r="H514" s="36"/>
      <c r="I514" s="127"/>
      <c r="J514" s="35"/>
      <c r="K514" s="36"/>
      <c r="L514" s="162"/>
    </row>
    <row r="515" spans="1:12" ht="15" customHeight="1">
      <c r="A515" s="165" t="s">
        <v>174</v>
      </c>
      <c r="B515" s="181" t="s">
        <v>2658</v>
      </c>
      <c r="C515" s="181" t="s">
        <v>2459</v>
      </c>
      <c r="D515" s="182" t="s">
        <v>2779</v>
      </c>
      <c r="E515" s="183">
        <v>3</v>
      </c>
      <c r="F515" s="184">
        <v>43963</v>
      </c>
      <c r="G515" s="126"/>
      <c r="H515" s="36"/>
      <c r="I515" s="127"/>
      <c r="J515" s="35"/>
      <c r="K515" s="36"/>
      <c r="L515" s="162"/>
    </row>
    <row r="516" spans="1:12" ht="15" customHeight="1">
      <c r="A516" s="165" t="s">
        <v>174</v>
      </c>
      <c r="B516" s="181" t="s">
        <v>2780</v>
      </c>
      <c r="C516" s="181" t="s">
        <v>2781</v>
      </c>
      <c r="D516" s="182" t="s">
        <v>2782</v>
      </c>
      <c r="E516" s="183">
        <v>1</v>
      </c>
      <c r="F516" s="184">
        <v>43543</v>
      </c>
      <c r="G516" s="126"/>
      <c r="H516" s="36" t="s">
        <v>2783</v>
      </c>
      <c r="I516" s="127" t="s">
        <v>1799</v>
      </c>
      <c r="J516" s="35"/>
      <c r="K516" s="36"/>
      <c r="L516" s="162"/>
    </row>
    <row r="517" spans="1:12" ht="15" customHeight="1">
      <c r="A517" s="165" t="s">
        <v>174</v>
      </c>
      <c r="B517" s="181" t="s">
        <v>2784</v>
      </c>
      <c r="C517" s="181" t="s">
        <v>2785</v>
      </c>
      <c r="D517" s="182" t="s">
        <v>2786</v>
      </c>
      <c r="E517" s="183">
        <v>1</v>
      </c>
      <c r="F517" s="184">
        <v>43543</v>
      </c>
      <c r="G517" s="126"/>
      <c r="H517" s="36" t="s">
        <v>1828</v>
      </c>
      <c r="I517" s="127" t="s">
        <v>1799</v>
      </c>
      <c r="J517" s="35"/>
      <c r="K517" s="36"/>
      <c r="L517" s="162"/>
    </row>
    <row r="518" spans="1:12" ht="15" customHeight="1">
      <c r="A518" s="165">
        <v>948902</v>
      </c>
      <c r="B518" s="181" t="s">
        <v>2787</v>
      </c>
      <c r="C518" s="181" t="s">
        <v>782</v>
      </c>
      <c r="D518" s="182" t="s">
        <v>2788</v>
      </c>
      <c r="E518" s="183">
        <v>1</v>
      </c>
      <c r="F518" s="184">
        <v>43550</v>
      </c>
      <c r="G518" s="126"/>
      <c r="H518" s="36" t="s">
        <v>2789</v>
      </c>
      <c r="I518" s="127" t="s">
        <v>2615</v>
      </c>
      <c r="J518" s="35"/>
      <c r="K518" s="36"/>
      <c r="L518" s="162"/>
    </row>
    <row r="519" spans="1:12" ht="15" customHeight="1">
      <c r="A519" s="165" t="s">
        <v>174</v>
      </c>
      <c r="B519" s="181" t="s">
        <v>2790</v>
      </c>
      <c r="C519" s="181" t="s">
        <v>2791</v>
      </c>
      <c r="D519" s="182" t="s">
        <v>2792</v>
      </c>
      <c r="E519" s="183">
        <v>1</v>
      </c>
      <c r="F519" s="184">
        <v>43550</v>
      </c>
      <c r="G519" s="126"/>
      <c r="H519" s="36" t="s">
        <v>2789</v>
      </c>
      <c r="I519" s="127" t="s">
        <v>2615</v>
      </c>
      <c r="J519" s="35"/>
      <c r="K519" s="36"/>
      <c r="L519" s="162"/>
    </row>
    <row r="520" spans="1:12" ht="15" customHeight="1">
      <c r="A520" s="138" t="s">
        <v>174</v>
      </c>
      <c r="B520" s="139" t="s">
        <v>2793</v>
      </c>
      <c r="C520" s="139" t="s">
        <v>1352</v>
      </c>
      <c r="D520" s="196" t="s">
        <v>2794</v>
      </c>
      <c r="E520" s="140">
        <v>1</v>
      </c>
      <c r="F520" s="141">
        <v>43290</v>
      </c>
      <c r="G520" s="126"/>
      <c r="H520" s="36" t="s">
        <v>2795</v>
      </c>
      <c r="I520" s="127" t="s">
        <v>2796</v>
      </c>
      <c r="J520" s="35"/>
      <c r="K520" s="36"/>
      <c r="L520" s="162"/>
    </row>
    <row r="521" spans="1:12" ht="15" customHeight="1">
      <c r="A521" s="138" t="s">
        <v>174</v>
      </c>
      <c r="B521" s="139" t="s">
        <v>2797</v>
      </c>
      <c r="C521" s="139" t="s">
        <v>2798</v>
      </c>
      <c r="D521" s="196" t="s">
        <v>2799</v>
      </c>
      <c r="E521" s="140">
        <v>1</v>
      </c>
      <c r="F521" s="141">
        <v>43290</v>
      </c>
      <c r="G521" s="126"/>
      <c r="H521" s="36" t="s">
        <v>2795</v>
      </c>
      <c r="I521" s="127" t="s">
        <v>2796</v>
      </c>
      <c r="J521" s="35"/>
      <c r="K521" s="36"/>
      <c r="L521" s="162"/>
    </row>
    <row r="522" spans="1:12" ht="15" customHeight="1">
      <c r="A522" s="138">
        <v>1370019</v>
      </c>
      <c r="B522" s="139" t="s">
        <v>2800</v>
      </c>
      <c r="C522" s="139" t="s">
        <v>1352</v>
      </c>
      <c r="D522" s="196" t="s">
        <v>2801</v>
      </c>
      <c r="E522" s="140">
        <v>2</v>
      </c>
      <c r="F522" s="141">
        <v>44636</v>
      </c>
      <c r="G522" s="126">
        <v>114030</v>
      </c>
      <c r="H522" s="36" t="s">
        <v>2802</v>
      </c>
      <c r="I522" s="127" t="s">
        <v>2796</v>
      </c>
      <c r="J522" s="35"/>
      <c r="K522" s="36"/>
      <c r="L522" s="162"/>
    </row>
    <row r="523" spans="1:12" ht="15" customHeight="1">
      <c r="A523" s="138" t="s">
        <v>174</v>
      </c>
      <c r="B523" s="139" t="s">
        <v>2803</v>
      </c>
      <c r="C523" s="139" t="s">
        <v>2804</v>
      </c>
      <c r="D523" s="196" t="s">
        <v>2805</v>
      </c>
      <c r="E523" s="140">
        <v>1</v>
      </c>
      <c r="F523" s="141">
        <v>43290</v>
      </c>
      <c r="G523" s="126"/>
      <c r="H523" s="36" t="s">
        <v>2802</v>
      </c>
      <c r="I523" s="127" t="s">
        <v>2796</v>
      </c>
      <c r="J523" s="35"/>
      <c r="K523" s="36"/>
      <c r="L523" s="162"/>
    </row>
    <row r="524" spans="1:12" ht="15" customHeight="1">
      <c r="A524" s="165" t="s">
        <v>174</v>
      </c>
      <c r="B524" s="181" t="s">
        <v>2806</v>
      </c>
      <c r="C524" s="181" t="s">
        <v>2807</v>
      </c>
      <c r="D524" s="182" t="s">
        <v>2808</v>
      </c>
      <c r="E524" s="183">
        <v>2</v>
      </c>
      <c r="F524" s="184">
        <v>43208</v>
      </c>
      <c r="G524" s="126"/>
      <c r="H524" s="36" t="s">
        <v>2809</v>
      </c>
      <c r="I524" s="127" t="s">
        <v>1920</v>
      </c>
      <c r="J524" s="35"/>
      <c r="K524" s="36"/>
      <c r="L524" s="162"/>
    </row>
    <row r="525" spans="1:12" ht="15" customHeight="1">
      <c r="A525" s="165" t="s">
        <v>174</v>
      </c>
      <c r="B525" s="181" t="s">
        <v>2810</v>
      </c>
      <c r="C525" s="181" t="s">
        <v>2806</v>
      </c>
      <c r="D525" s="182" t="s">
        <v>2811</v>
      </c>
      <c r="E525" s="183">
        <v>1</v>
      </c>
      <c r="F525" s="184">
        <v>42401</v>
      </c>
      <c r="G525" s="126"/>
      <c r="H525" s="36"/>
      <c r="I525" s="127"/>
      <c r="J525" s="35"/>
      <c r="K525" s="36"/>
      <c r="L525" s="162"/>
    </row>
    <row r="526" spans="1:12" ht="15" customHeight="1">
      <c r="A526" s="165" t="s">
        <v>174</v>
      </c>
      <c r="B526" s="181" t="s">
        <v>2812</v>
      </c>
      <c r="C526" s="181" t="s">
        <v>2807</v>
      </c>
      <c r="D526" s="182" t="s">
        <v>2813</v>
      </c>
      <c r="E526" s="183">
        <v>3</v>
      </c>
      <c r="F526" s="184">
        <v>43396</v>
      </c>
      <c r="G526" s="126"/>
      <c r="H526" s="36" t="s">
        <v>2814</v>
      </c>
      <c r="I526" s="127" t="s">
        <v>1920</v>
      </c>
      <c r="J526" s="35"/>
      <c r="K526" s="36"/>
      <c r="L526" s="162"/>
    </row>
    <row r="527" spans="1:12" ht="15" customHeight="1">
      <c r="A527" s="165" t="s">
        <v>174</v>
      </c>
      <c r="B527" s="181" t="s">
        <v>2815</v>
      </c>
      <c r="C527" s="181" t="s">
        <v>2812</v>
      </c>
      <c r="D527" s="182" t="s">
        <v>2816</v>
      </c>
      <c r="E527" s="183">
        <v>1</v>
      </c>
      <c r="F527" s="184">
        <v>42403</v>
      </c>
      <c r="G527" s="126"/>
      <c r="H527" s="36"/>
      <c r="I527" s="127"/>
      <c r="J527" s="35"/>
      <c r="K527" s="36"/>
      <c r="L527" s="162"/>
    </row>
    <row r="528" spans="1:12" ht="15" customHeight="1">
      <c r="A528" s="165" t="s">
        <v>174</v>
      </c>
      <c r="B528" s="181" t="s">
        <v>2817</v>
      </c>
      <c r="C528" s="181" t="s">
        <v>2807</v>
      </c>
      <c r="D528" s="182" t="s">
        <v>2818</v>
      </c>
      <c r="E528" s="183">
        <v>2</v>
      </c>
      <c r="F528" s="184">
        <v>43208</v>
      </c>
      <c r="G528" s="126"/>
      <c r="H528" s="36" t="s">
        <v>2819</v>
      </c>
      <c r="I528" s="127" t="s">
        <v>1920</v>
      </c>
      <c r="J528" s="35"/>
      <c r="K528" s="36"/>
      <c r="L528" s="162"/>
    </row>
    <row r="529" spans="1:12" ht="15" customHeight="1">
      <c r="A529" s="165" t="s">
        <v>174</v>
      </c>
      <c r="B529" s="181" t="s">
        <v>2820</v>
      </c>
      <c r="C529" s="181" t="s">
        <v>2817</v>
      </c>
      <c r="D529" s="182" t="s">
        <v>2821</v>
      </c>
      <c r="E529" s="183">
        <v>1</v>
      </c>
      <c r="F529" s="184">
        <v>42403</v>
      </c>
      <c r="G529" s="126"/>
      <c r="H529" s="36"/>
      <c r="I529" s="127"/>
      <c r="J529" s="35"/>
      <c r="K529" s="36"/>
      <c r="L529" s="162"/>
    </row>
    <row r="530" spans="1:12" ht="15" customHeight="1">
      <c r="A530" s="165" t="s">
        <v>174</v>
      </c>
      <c r="B530" s="181" t="s">
        <v>2822</v>
      </c>
      <c r="C530" s="181" t="s">
        <v>2807</v>
      </c>
      <c r="D530" s="182" t="s">
        <v>2823</v>
      </c>
      <c r="E530" s="183">
        <v>2</v>
      </c>
      <c r="F530" s="184">
        <v>43208</v>
      </c>
      <c r="G530" s="126"/>
      <c r="H530" s="36" t="s">
        <v>2824</v>
      </c>
      <c r="I530" s="127" t="s">
        <v>1920</v>
      </c>
      <c r="J530" s="35"/>
      <c r="K530" s="36"/>
      <c r="L530" s="162"/>
    </row>
    <row r="531" spans="1:12" ht="15" customHeight="1">
      <c r="A531" s="165" t="s">
        <v>174</v>
      </c>
      <c r="B531" s="181" t="s">
        <v>2825</v>
      </c>
      <c r="C531" s="181" t="s">
        <v>2822</v>
      </c>
      <c r="D531" s="182" t="s">
        <v>2826</v>
      </c>
      <c r="E531" s="183">
        <v>1</v>
      </c>
      <c r="F531" s="184">
        <v>42403</v>
      </c>
      <c r="G531" s="126"/>
      <c r="H531" s="36"/>
      <c r="I531" s="127"/>
      <c r="J531" s="35"/>
      <c r="K531" s="36"/>
      <c r="L531" s="162"/>
    </row>
    <row r="532" spans="1:12" ht="15" customHeight="1">
      <c r="A532" s="165" t="s">
        <v>174</v>
      </c>
      <c r="B532" s="181" t="s">
        <v>2827</v>
      </c>
      <c r="C532" s="181" t="s">
        <v>2828</v>
      </c>
      <c r="D532" s="182" t="s">
        <v>2829</v>
      </c>
      <c r="E532" s="183">
        <v>1</v>
      </c>
      <c r="F532" s="184">
        <v>43193</v>
      </c>
      <c r="G532" s="126"/>
      <c r="H532" s="36"/>
      <c r="I532" s="127"/>
      <c r="J532" s="35"/>
      <c r="K532" s="36"/>
      <c r="L532" s="162"/>
    </row>
    <row r="533" spans="1:12" ht="15" customHeight="1">
      <c r="A533" s="165" t="s">
        <v>174</v>
      </c>
      <c r="B533" s="181" t="s">
        <v>2830</v>
      </c>
      <c r="C533" s="181" t="s">
        <v>2828</v>
      </c>
      <c r="D533" s="182" t="s">
        <v>2831</v>
      </c>
      <c r="E533" s="183">
        <v>1</v>
      </c>
      <c r="F533" s="184">
        <v>43193</v>
      </c>
      <c r="G533" s="126"/>
      <c r="H533" s="36"/>
      <c r="I533" s="127"/>
      <c r="J533" s="35"/>
      <c r="K533" s="36"/>
      <c r="L533" s="162"/>
    </row>
    <row r="534" spans="1:12" ht="15" customHeight="1">
      <c r="A534" s="165" t="s">
        <v>174</v>
      </c>
      <c r="B534" s="181" t="s">
        <v>2832</v>
      </c>
      <c r="C534" s="181" t="s">
        <v>2833</v>
      </c>
      <c r="D534" s="182" t="s">
        <v>2834</v>
      </c>
      <c r="E534" s="183">
        <v>1</v>
      </c>
      <c r="F534" s="184">
        <v>43731</v>
      </c>
      <c r="G534" s="126"/>
      <c r="H534" s="36"/>
      <c r="I534" s="127"/>
      <c r="J534" s="35"/>
      <c r="K534" s="36"/>
      <c r="L534" s="162"/>
    </row>
    <row r="535" spans="1:12" ht="15" customHeight="1">
      <c r="A535" s="165" t="s">
        <v>174</v>
      </c>
      <c r="B535" s="181" t="s">
        <v>2833</v>
      </c>
      <c r="C535" s="181" t="s">
        <v>2835</v>
      </c>
      <c r="D535" s="182" t="s">
        <v>2836</v>
      </c>
      <c r="E535" s="183">
        <v>1</v>
      </c>
      <c r="F535" s="184">
        <v>43731</v>
      </c>
      <c r="G535" s="126"/>
      <c r="H535" s="36"/>
      <c r="I535" s="127"/>
      <c r="J535" s="35"/>
      <c r="K535" s="36"/>
      <c r="L535" s="162"/>
    </row>
    <row r="536" spans="1:12" ht="15" customHeight="1">
      <c r="A536" s="165" t="s">
        <v>174</v>
      </c>
      <c r="B536" s="181" t="s">
        <v>2837</v>
      </c>
      <c r="C536" s="181" t="s">
        <v>2835</v>
      </c>
      <c r="D536" s="182" t="s">
        <v>2838</v>
      </c>
      <c r="E536" s="183">
        <v>1</v>
      </c>
      <c r="F536" s="184">
        <v>43731</v>
      </c>
      <c r="G536" s="126"/>
      <c r="H536" s="36"/>
      <c r="I536" s="127"/>
      <c r="J536" s="35"/>
      <c r="K536" s="36"/>
      <c r="L536" s="162"/>
    </row>
    <row r="537" spans="1:12" ht="15" customHeight="1">
      <c r="A537" s="194" t="s">
        <v>174</v>
      </c>
      <c r="B537" s="181" t="s">
        <v>2839</v>
      </c>
      <c r="C537" s="181" t="s">
        <v>2840</v>
      </c>
      <c r="D537" s="182" t="s">
        <v>2841</v>
      </c>
      <c r="E537" s="183">
        <v>1</v>
      </c>
      <c r="F537" s="184">
        <v>43844</v>
      </c>
      <c r="G537" s="126"/>
      <c r="H537" s="36"/>
      <c r="I537" s="127"/>
      <c r="J537" s="35"/>
      <c r="K537" s="36"/>
      <c r="L537" s="162"/>
    </row>
    <row r="538" spans="1:12" ht="15" customHeight="1">
      <c r="A538" s="194" t="s">
        <v>174</v>
      </c>
      <c r="B538" s="181" t="s">
        <v>2842</v>
      </c>
      <c r="C538" s="181" t="s">
        <v>2839</v>
      </c>
      <c r="D538" s="182" t="s">
        <v>2843</v>
      </c>
      <c r="E538" s="183">
        <v>1</v>
      </c>
      <c r="F538" s="184">
        <v>43844</v>
      </c>
      <c r="G538" s="126"/>
      <c r="H538" s="36"/>
      <c r="I538" s="127"/>
      <c r="J538" s="35"/>
      <c r="K538" s="36"/>
      <c r="L538" s="162"/>
    </row>
    <row r="539" spans="1:12" ht="15" customHeight="1">
      <c r="A539" s="194" t="s">
        <v>174</v>
      </c>
      <c r="B539" s="181" t="s">
        <v>2844</v>
      </c>
      <c r="C539" s="181" t="s">
        <v>2840</v>
      </c>
      <c r="D539" s="182" t="s">
        <v>2845</v>
      </c>
      <c r="E539" s="183">
        <v>1</v>
      </c>
      <c r="F539" s="184">
        <v>43844</v>
      </c>
      <c r="G539" s="126"/>
      <c r="H539" s="36"/>
      <c r="I539" s="127"/>
      <c r="J539" s="35"/>
      <c r="K539" s="36"/>
      <c r="L539" s="162"/>
    </row>
    <row r="540" spans="1:12" ht="15" customHeight="1">
      <c r="A540" s="194" t="s">
        <v>174</v>
      </c>
      <c r="B540" s="181" t="s">
        <v>2846</v>
      </c>
      <c r="C540" s="181" t="s">
        <v>2844</v>
      </c>
      <c r="D540" s="182" t="s">
        <v>2847</v>
      </c>
      <c r="E540" s="183">
        <v>1</v>
      </c>
      <c r="F540" s="184">
        <v>43844</v>
      </c>
      <c r="G540" s="126"/>
      <c r="H540" s="36"/>
      <c r="I540" s="127"/>
      <c r="J540" s="35"/>
      <c r="K540" s="36"/>
      <c r="L540" s="162"/>
    </row>
    <row r="541" spans="1:12" ht="15" customHeight="1">
      <c r="A541" s="194" t="s">
        <v>174</v>
      </c>
      <c r="B541" s="181" t="s">
        <v>2848</v>
      </c>
      <c r="C541" s="181" t="s">
        <v>2840</v>
      </c>
      <c r="D541" s="182" t="s">
        <v>2849</v>
      </c>
      <c r="E541" s="183">
        <v>1</v>
      </c>
      <c r="F541" s="184">
        <v>43844</v>
      </c>
      <c r="G541" s="126"/>
      <c r="H541" s="36"/>
      <c r="I541" s="127"/>
      <c r="J541" s="35"/>
      <c r="K541" s="36"/>
      <c r="L541" s="162"/>
    </row>
    <row r="542" spans="1:12" ht="15" customHeight="1">
      <c r="A542" s="194" t="s">
        <v>174</v>
      </c>
      <c r="B542" s="181" t="s">
        <v>2850</v>
      </c>
      <c r="C542" s="181" t="s">
        <v>2848</v>
      </c>
      <c r="D542" s="182" t="s">
        <v>2851</v>
      </c>
      <c r="E542" s="183">
        <v>1</v>
      </c>
      <c r="F542" s="184">
        <v>43844</v>
      </c>
      <c r="G542" s="126"/>
      <c r="H542" s="36"/>
      <c r="I542" s="127"/>
      <c r="J542" s="35"/>
      <c r="K542" s="36"/>
      <c r="L542" s="162"/>
    </row>
    <row r="543" spans="1:12" ht="15" customHeight="1">
      <c r="A543" s="197" t="s">
        <v>174</v>
      </c>
      <c r="B543" s="139" t="s">
        <v>2852</v>
      </c>
      <c r="C543" s="139" t="s">
        <v>1352</v>
      </c>
      <c r="D543" s="196" t="s">
        <v>2853</v>
      </c>
      <c r="E543" s="140">
        <v>1</v>
      </c>
      <c r="F543" s="141">
        <v>43957</v>
      </c>
      <c r="G543" s="126"/>
      <c r="H543" s="36" t="s">
        <v>2854</v>
      </c>
      <c r="I543" s="127" t="s">
        <v>1355</v>
      </c>
      <c r="J543" s="35"/>
      <c r="K543" s="36"/>
      <c r="L543" s="162"/>
    </row>
    <row r="544" spans="1:12" ht="15" customHeight="1">
      <c r="A544" s="194" t="s">
        <v>174</v>
      </c>
      <c r="B544" s="181" t="s">
        <v>2855</v>
      </c>
      <c r="C544" s="181" t="s">
        <v>2852</v>
      </c>
      <c r="D544" s="182" t="s">
        <v>2856</v>
      </c>
      <c r="E544" s="183">
        <v>1</v>
      </c>
      <c r="F544" s="184">
        <v>43957</v>
      </c>
      <c r="G544" s="126"/>
      <c r="H544" s="36"/>
      <c r="I544" s="127"/>
      <c r="J544" s="35"/>
      <c r="K544" s="36"/>
      <c r="L544" s="162"/>
    </row>
    <row r="545" spans="1:12" ht="15" customHeight="1">
      <c r="A545" s="197" t="s">
        <v>174</v>
      </c>
      <c r="B545" s="139" t="s">
        <v>2857</v>
      </c>
      <c r="C545" s="139" t="s">
        <v>1352</v>
      </c>
      <c r="D545" s="196" t="s">
        <v>2858</v>
      </c>
      <c r="E545" s="140">
        <v>1</v>
      </c>
      <c r="F545" s="141">
        <v>43957</v>
      </c>
      <c r="G545" s="126"/>
      <c r="H545" s="36" t="s">
        <v>2859</v>
      </c>
      <c r="I545" s="127"/>
      <c r="J545" s="35"/>
      <c r="K545" s="36"/>
      <c r="L545" s="162"/>
    </row>
    <row r="546" spans="1:12" ht="15" customHeight="1">
      <c r="A546" s="194" t="s">
        <v>174</v>
      </c>
      <c r="B546" s="181" t="s">
        <v>2860</v>
      </c>
      <c r="C546" s="181" t="s">
        <v>2857</v>
      </c>
      <c r="D546" s="182" t="s">
        <v>2861</v>
      </c>
      <c r="E546" s="183">
        <v>1</v>
      </c>
      <c r="F546" s="184">
        <v>43957</v>
      </c>
      <c r="G546" s="126"/>
      <c r="H546" s="36"/>
      <c r="I546" s="127"/>
      <c r="J546" s="35"/>
      <c r="K546" s="36"/>
      <c r="L546" s="162"/>
    </row>
    <row r="547" spans="1:12" ht="15" customHeight="1">
      <c r="A547" s="194">
        <v>1436164</v>
      </c>
      <c r="B547" s="181" t="s">
        <v>2862</v>
      </c>
      <c r="C547" s="181" t="s">
        <v>2626</v>
      </c>
      <c r="D547" s="182" t="s">
        <v>2863</v>
      </c>
      <c r="E547" s="183">
        <v>2</v>
      </c>
      <c r="F547" s="184">
        <v>44404</v>
      </c>
      <c r="G547" s="126"/>
      <c r="H547" s="36"/>
      <c r="I547" s="127"/>
      <c r="J547" s="35"/>
      <c r="K547" s="36"/>
      <c r="L547" s="162"/>
    </row>
    <row r="548" spans="1:12" ht="15" customHeight="1">
      <c r="A548" s="194">
        <v>1436143</v>
      </c>
      <c r="B548" s="181" t="s">
        <v>2864</v>
      </c>
      <c r="C548" s="181" t="s">
        <v>2626</v>
      </c>
      <c r="D548" s="182" t="s">
        <v>2863</v>
      </c>
      <c r="E548" s="183">
        <v>2</v>
      </c>
      <c r="F548" s="184">
        <v>44404</v>
      </c>
      <c r="G548" s="126"/>
      <c r="H548" s="36"/>
      <c r="I548" s="127"/>
      <c r="J548" s="35"/>
      <c r="K548" s="36"/>
      <c r="L548" s="162"/>
    </row>
    <row r="549" spans="1:12" ht="15" customHeight="1">
      <c r="A549" s="194">
        <v>1436156</v>
      </c>
      <c r="B549" s="181" t="s">
        <v>2865</v>
      </c>
      <c r="C549" s="181" t="s">
        <v>2626</v>
      </c>
      <c r="D549" s="182" t="s">
        <v>2866</v>
      </c>
      <c r="E549" s="183">
        <v>1</v>
      </c>
      <c r="F549" s="184">
        <v>44124</v>
      </c>
      <c r="G549" s="126"/>
      <c r="H549" s="36"/>
      <c r="I549" s="127"/>
      <c r="J549" s="35"/>
      <c r="K549" s="36"/>
      <c r="L549" s="162"/>
    </row>
    <row r="550" spans="1:12" ht="15" customHeight="1">
      <c r="A550" s="194">
        <v>1394476</v>
      </c>
      <c r="B550" s="181" t="s">
        <v>2867</v>
      </c>
      <c r="C550" s="181" t="s">
        <v>2626</v>
      </c>
      <c r="D550" s="182" t="s">
        <v>2868</v>
      </c>
      <c r="E550" s="183">
        <v>3</v>
      </c>
      <c r="F550" s="184">
        <v>44413</v>
      </c>
      <c r="G550" s="126"/>
      <c r="H550" s="36"/>
      <c r="I550" s="127"/>
      <c r="J550" s="35"/>
      <c r="K550" s="36"/>
      <c r="L550" s="162"/>
    </row>
    <row r="551" spans="1:12" ht="15" customHeight="1">
      <c r="A551" s="194">
        <v>1437141</v>
      </c>
      <c r="B551" s="181" t="s">
        <v>2869</v>
      </c>
      <c r="C551" s="181" t="s">
        <v>2626</v>
      </c>
      <c r="D551" s="182" t="s">
        <v>2868</v>
      </c>
      <c r="E551" s="183">
        <v>3</v>
      </c>
      <c r="F551" s="184">
        <v>44413</v>
      </c>
      <c r="G551" s="126"/>
      <c r="H551" s="36"/>
      <c r="I551" s="127"/>
      <c r="J551" s="35"/>
      <c r="K551" s="36"/>
      <c r="L551" s="162"/>
    </row>
    <row r="552" spans="1:12" ht="15" customHeight="1">
      <c r="A552" s="194">
        <v>1394477</v>
      </c>
      <c r="B552" s="181" t="s">
        <v>2870</v>
      </c>
      <c r="C552" s="181" t="s">
        <v>2626</v>
      </c>
      <c r="D552" s="182" t="s">
        <v>2871</v>
      </c>
      <c r="E552" s="183">
        <v>1</v>
      </c>
      <c r="F552" s="184">
        <v>44123</v>
      </c>
      <c r="G552" s="126"/>
      <c r="H552" s="36"/>
      <c r="I552" s="127"/>
      <c r="J552" s="35"/>
      <c r="K552" s="36"/>
      <c r="L552" s="162"/>
    </row>
    <row r="553" spans="1:12" ht="15" customHeight="1">
      <c r="A553" s="194">
        <v>1394502</v>
      </c>
      <c r="B553" s="181" t="s">
        <v>2872</v>
      </c>
      <c r="C553" s="181" t="s">
        <v>2626</v>
      </c>
      <c r="D553" s="182" t="s">
        <v>2871</v>
      </c>
      <c r="E553" s="183">
        <v>1</v>
      </c>
      <c r="F553" s="184">
        <v>44123</v>
      </c>
      <c r="G553" s="126"/>
      <c r="H553" s="36"/>
      <c r="I553" s="127"/>
      <c r="J553" s="35"/>
      <c r="K553" s="36"/>
      <c r="L553" s="162"/>
    </row>
    <row r="554" spans="1:12" ht="15" customHeight="1">
      <c r="A554" s="194" t="s">
        <v>174</v>
      </c>
      <c r="B554" s="181" t="s">
        <v>2873</v>
      </c>
      <c r="C554" s="181" t="s">
        <v>2626</v>
      </c>
      <c r="D554" s="182" t="s">
        <v>2874</v>
      </c>
      <c r="E554" s="183">
        <v>1</v>
      </c>
      <c r="F554" s="184">
        <v>44124</v>
      </c>
      <c r="G554" s="126"/>
      <c r="H554" s="36"/>
      <c r="I554" s="127"/>
      <c r="J554" s="35"/>
      <c r="K554" s="36"/>
      <c r="L554" s="162"/>
    </row>
    <row r="555" spans="1:12" ht="15" customHeight="1">
      <c r="A555" s="194">
        <v>1385400</v>
      </c>
      <c r="B555" s="181" t="s">
        <v>2875</v>
      </c>
      <c r="C555" s="181" t="s">
        <v>432</v>
      </c>
      <c r="D555" s="182" t="s">
        <v>2876</v>
      </c>
      <c r="E555" s="183">
        <v>2</v>
      </c>
      <c r="F555" s="184">
        <v>44228</v>
      </c>
      <c r="G555" s="126"/>
      <c r="H555" s="36" t="s">
        <v>2877</v>
      </c>
      <c r="I555" s="127" t="s">
        <v>2878</v>
      </c>
      <c r="J555" s="35"/>
      <c r="K555" s="36"/>
      <c r="L555" s="162"/>
    </row>
    <row r="556" spans="1:12" ht="15" customHeight="1">
      <c r="A556" s="194" t="s">
        <v>174</v>
      </c>
      <c r="B556" s="181" t="s">
        <v>2879</v>
      </c>
      <c r="C556" s="181" t="s">
        <v>2875</v>
      </c>
      <c r="D556" s="182" t="s">
        <v>2880</v>
      </c>
      <c r="E556" s="183">
        <v>2</v>
      </c>
      <c r="F556" s="184">
        <v>44377</v>
      </c>
      <c r="G556" s="126"/>
      <c r="H556" s="36"/>
      <c r="I556" s="127"/>
      <c r="J556" s="35"/>
      <c r="K556" s="36"/>
      <c r="L556" s="162"/>
    </row>
    <row r="557" spans="1:12" ht="15" customHeight="1">
      <c r="A557" s="194">
        <v>1385447</v>
      </c>
      <c r="B557" s="181" t="s">
        <v>2881</v>
      </c>
      <c r="C557" s="181" t="s">
        <v>432</v>
      </c>
      <c r="D557" s="182" t="s">
        <v>2882</v>
      </c>
      <c r="E557" s="183">
        <v>2</v>
      </c>
      <c r="F557" s="184">
        <v>46000</v>
      </c>
      <c r="G557" s="126"/>
      <c r="H557" s="36"/>
      <c r="I557" s="127"/>
      <c r="J557" s="35"/>
      <c r="K557" s="36"/>
      <c r="L557" s="162"/>
    </row>
    <row r="558" spans="1:12" ht="15" customHeight="1">
      <c r="A558" s="194" t="s">
        <v>174</v>
      </c>
      <c r="B558" s="181" t="s">
        <v>2883</v>
      </c>
      <c r="C558" s="181" t="s">
        <v>2881</v>
      </c>
      <c r="D558" s="182" t="s">
        <v>2884</v>
      </c>
      <c r="E558" s="183">
        <v>2</v>
      </c>
      <c r="F558" s="184">
        <v>46000</v>
      </c>
      <c r="G558" s="126"/>
      <c r="H558" s="36"/>
      <c r="I558" s="127"/>
      <c r="J558" s="35"/>
      <c r="K558" s="36"/>
      <c r="L558" s="162"/>
    </row>
    <row r="559" spans="1:12" ht="15" customHeight="1">
      <c r="A559" s="194">
        <v>1433956</v>
      </c>
      <c r="B559" s="181" t="s">
        <v>2885</v>
      </c>
      <c r="C559" s="181" t="s">
        <v>2886</v>
      </c>
      <c r="D559" s="182" t="s">
        <v>2887</v>
      </c>
      <c r="E559" s="183">
        <v>1</v>
      </c>
      <c r="F559" s="184">
        <v>44382</v>
      </c>
      <c r="G559" s="126"/>
      <c r="H559" s="36" t="s">
        <v>2877</v>
      </c>
      <c r="I559" s="127" t="s">
        <v>2878</v>
      </c>
      <c r="J559" s="35"/>
      <c r="K559" s="36"/>
      <c r="L559" s="162"/>
    </row>
    <row r="560" spans="1:12" ht="15" customHeight="1">
      <c r="A560" s="194">
        <v>1472603</v>
      </c>
      <c r="B560" s="181" t="s">
        <v>2888</v>
      </c>
      <c r="C560" s="181" t="s">
        <v>2889</v>
      </c>
      <c r="D560" s="182" t="s">
        <v>2890</v>
      </c>
      <c r="E560" s="183">
        <v>2</v>
      </c>
      <c r="F560" s="184">
        <v>45127</v>
      </c>
      <c r="G560" s="126"/>
      <c r="H560" s="36"/>
      <c r="I560" s="127"/>
      <c r="J560" s="35"/>
      <c r="K560" s="36"/>
      <c r="L560" s="162"/>
    </row>
    <row r="561" spans="1:12" ht="15" customHeight="1">
      <c r="A561" s="194" t="s">
        <v>174</v>
      </c>
      <c r="B561" s="181" t="s">
        <v>2891</v>
      </c>
      <c r="C561" s="181" t="s">
        <v>2888</v>
      </c>
      <c r="D561" s="182" t="s">
        <v>2892</v>
      </c>
      <c r="E561" s="183">
        <v>2</v>
      </c>
      <c r="F561" s="184">
        <v>45128</v>
      </c>
      <c r="G561" s="126"/>
      <c r="H561" s="36"/>
      <c r="I561" s="127"/>
      <c r="J561" s="35"/>
      <c r="K561" s="36"/>
      <c r="L561" s="162"/>
    </row>
    <row r="562" spans="1:12" ht="15" customHeight="1">
      <c r="A562" s="194" t="s">
        <v>174</v>
      </c>
      <c r="B562" s="181" t="s">
        <v>2893</v>
      </c>
      <c r="C562" s="181" t="s">
        <v>2894</v>
      </c>
      <c r="D562" s="182" t="s">
        <v>2895</v>
      </c>
      <c r="E562" s="183">
        <v>2</v>
      </c>
      <c r="F562" s="184">
        <v>45889</v>
      </c>
      <c r="G562" s="126"/>
      <c r="H562" s="36"/>
      <c r="I562" s="127"/>
      <c r="J562" s="35"/>
      <c r="K562" s="36"/>
      <c r="L562" s="162"/>
    </row>
    <row r="563" spans="1:12" ht="15" customHeight="1">
      <c r="A563" s="194" t="s">
        <v>174</v>
      </c>
      <c r="B563" s="181" t="s">
        <v>2896</v>
      </c>
      <c r="C563" s="181" t="s">
        <v>2897</v>
      </c>
      <c r="D563" s="182" t="s">
        <v>2898</v>
      </c>
      <c r="E563" s="183">
        <v>1</v>
      </c>
      <c r="F563" s="184">
        <v>45112</v>
      </c>
      <c r="G563" s="126"/>
      <c r="H563" s="36"/>
      <c r="I563" s="127"/>
      <c r="J563" s="35"/>
      <c r="K563" s="36"/>
      <c r="L563" s="162"/>
    </row>
    <row r="564" spans="1:12" ht="15" customHeight="1">
      <c r="A564" s="194">
        <v>1533701</v>
      </c>
      <c r="B564" s="181" t="s">
        <v>2899</v>
      </c>
      <c r="C564" s="181" t="s">
        <v>2900</v>
      </c>
      <c r="D564" s="182" t="s">
        <v>2901</v>
      </c>
      <c r="E564" s="183">
        <v>1</v>
      </c>
      <c r="F564" s="184">
        <v>45670</v>
      </c>
      <c r="G564" s="126"/>
      <c r="H564" s="36"/>
      <c r="I564" s="127"/>
      <c r="J564" s="35"/>
      <c r="K564" s="36"/>
      <c r="L564" s="162"/>
    </row>
    <row r="565" spans="1:12" ht="15" customHeight="1">
      <c r="A565" s="194" t="s">
        <v>174</v>
      </c>
      <c r="B565" s="181" t="s">
        <v>2902</v>
      </c>
      <c r="C565" s="181" t="s">
        <v>2899</v>
      </c>
      <c r="D565" s="182" t="s">
        <v>2903</v>
      </c>
      <c r="E565" s="183">
        <v>1</v>
      </c>
      <c r="F565" s="184">
        <v>45670</v>
      </c>
      <c r="G565" s="126"/>
      <c r="H565" s="36"/>
      <c r="I565" s="127"/>
      <c r="J565" s="35"/>
      <c r="K565" s="36"/>
      <c r="L565" s="162"/>
    </row>
    <row r="566" spans="1:12" ht="15" customHeight="1">
      <c r="A566" s="194">
        <v>1561743</v>
      </c>
      <c r="B566" s="181" t="s">
        <v>2904</v>
      </c>
      <c r="C566" s="181" t="s">
        <v>2905</v>
      </c>
      <c r="D566" s="182" t="s">
        <v>2906</v>
      </c>
      <c r="E566" s="183">
        <v>1</v>
      </c>
      <c r="F566" s="184">
        <v>46000</v>
      </c>
      <c r="G566" s="126"/>
      <c r="H566" s="36"/>
      <c r="I566" s="127"/>
      <c r="J566" s="35"/>
      <c r="K566" s="36"/>
      <c r="L566" s="162"/>
    </row>
    <row r="567" spans="1:12" ht="15" customHeight="1">
      <c r="A567" s="194" t="s">
        <v>174</v>
      </c>
      <c r="B567" s="181" t="s">
        <v>2907</v>
      </c>
      <c r="C567" s="181" t="s">
        <v>2904</v>
      </c>
      <c r="D567" s="182" t="s">
        <v>2908</v>
      </c>
      <c r="E567" s="183">
        <v>1</v>
      </c>
      <c r="F567" s="184">
        <v>46000</v>
      </c>
      <c r="G567" s="126"/>
      <c r="H567" s="36"/>
      <c r="I567" s="127"/>
      <c r="J567" s="35"/>
      <c r="K567" s="36"/>
      <c r="L567" s="162"/>
    </row>
    <row r="568" spans="1:12" ht="15" customHeight="1">
      <c r="A568" s="165">
        <v>1250109</v>
      </c>
      <c r="B568" s="181" t="s">
        <v>2909</v>
      </c>
      <c r="C568" s="181" t="s">
        <v>2910</v>
      </c>
      <c r="D568" s="182" t="s">
        <v>2911</v>
      </c>
      <c r="E568" s="183">
        <v>1</v>
      </c>
      <c r="F568" s="184">
        <v>42775</v>
      </c>
      <c r="G568" s="126"/>
      <c r="H568" s="36" t="s">
        <v>2912</v>
      </c>
      <c r="I568" s="127" t="s">
        <v>2507</v>
      </c>
      <c r="J568" s="35"/>
      <c r="K568" s="36"/>
      <c r="L568" s="162"/>
    </row>
    <row r="569" spans="1:12" ht="15" customHeight="1">
      <c r="A569" s="165">
        <v>1331724</v>
      </c>
      <c r="B569" s="181" t="s">
        <v>2913</v>
      </c>
      <c r="C569" s="181" t="s">
        <v>2296</v>
      </c>
      <c r="D569" s="182" t="s">
        <v>2914</v>
      </c>
      <c r="E569" s="183">
        <v>2</v>
      </c>
      <c r="F569" s="184">
        <v>43399</v>
      </c>
      <c r="G569" s="126"/>
      <c r="H569" s="36" t="s">
        <v>2912</v>
      </c>
      <c r="I569" s="127" t="s">
        <v>2507</v>
      </c>
      <c r="J569" s="35"/>
      <c r="K569" s="36"/>
      <c r="L569" s="162"/>
    </row>
    <row r="570" spans="1:12" ht="15" customHeight="1">
      <c r="A570" s="165">
        <v>1346163</v>
      </c>
      <c r="B570" s="181" t="s">
        <v>2915</v>
      </c>
      <c r="C570" s="181" t="s">
        <v>2296</v>
      </c>
      <c r="D570" s="182" t="s">
        <v>2916</v>
      </c>
      <c r="E570" s="183">
        <v>3</v>
      </c>
      <c r="F570" s="184">
        <v>43718</v>
      </c>
      <c r="G570" s="126"/>
      <c r="H570" s="36" t="s">
        <v>2917</v>
      </c>
      <c r="I570" s="127" t="s">
        <v>2918</v>
      </c>
      <c r="J570" s="35"/>
      <c r="K570" s="36"/>
      <c r="L570" s="162"/>
    </row>
    <row r="571" spans="1:12" ht="15" customHeight="1">
      <c r="A571" s="165">
        <v>1346164</v>
      </c>
      <c r="B571" s="181" t="s">
        <v>2919</v>
      </c>
      <c r="C571" s="181" t="s">
        <v>2296</v>
      </c>
      <c r="D571" s="182" t="s">
        <v>2920</v>
      </c>
      <c r="E571" s="183">
        <v>3</v>
      </c>
      <c r="F571" s="184">
        <v>43718</v>
      </c>
      <c r="G571" s="126">
        <v>114065</v>
      </c>
      <c r="H571" s="36" t="s">
        <v>2921</v>
      </c>
      <c r="I571" s="127" t="s">
        <v>2918</v>
      </c>
      <c r="J571" s="35"/>
      <c r="K571" s="36"/>
      <c r="L571" s="162"/>
    </row>
    <row r="572" spans="1:12" ht="15" customHeight="1">
      <c r="A572" s="165">
        <v>1321217</v>
      </c>
      <c r="B572" s="181" t="s">
        <v>2922</v>
      </c>
      <c r="C572" s="181" t="s">
        <v>2296</v>
      </c>
      <c r="D572" s="182" t="s">
        <v>2923</v>
      </c>
      <c r="E572" s="183">
        <v>3</v>
      </c>
      <c r="F572" s="184">
        <v>43502</v>
      </c>
      <c r="G572" s="126">
        <v>114066</v>
      </c>
      <c r="H572" s="36" t="s">
        <v>2924</v>
      </c>
      <c r="I572" s="127" t="s">
        <v>2918</v>
      </c>
      <c r="J572" s="35"/>
      <c r="K572" s="36"/>
      <c r="L572" s="162"/>
    </row>
    <row r="573" spans="1:12" ht="15" customHeight="1">
      <c r="A573" s="165" t="s">
        <v>174</v>
      </c>
      <c r="B573" s="181" t="s">
        <v>2925</v>
      </c>
      <c r="C573" s="181" t="s">
        <v>2296</v>
      </c>
      <c r="D573" s="182" t="s">
        <v>2926</v>
      </c>
      <c r="E573" s="183">
        <v>2</v>
      </c>
      <c r="F573" s="184">
        <v>43399</v>
      </c>
      <c r="G573" s="126"/>
      <c r="H573" s="36" t="s">
        <v>2927</v>
      </c>
      <c r="I573" s="127" t="s">
        <v>2665</v>
      </c>
      <c r="J573" s="35"/>
      <c r="K573" s="36"/>
      <c r="L573" s="162"/>
    </row>
    <row r="574" spans="1:12" ht="15" customHeight="1">
      <c r="A574" s="165">
        <v>1326777</v>
      </c>
      <c r="B574" s="181" t="s">
        <v>2928</v>
      </c>
      <c r="C574" s="181" t="s">
        <v>2296</v>
      </c>
      <c r="D574" s="182" t="s">
        <v>2929</v>
      </c>
      <c r="E574" s="183">
        <v>2</v>
      </c>
      <c r="F574" s="184">
        <v>43399</v>
      </c>
      <c r="G574" s="126"/>
      <c r="H574" s="36" t="s">
        <v>2930</v>
      </c>
      <c r="I574" s="127" t="s">
        <v>2287</v>
      </c>
      <c r="J574" s="35"/>
      <c r="K574" s="36"/>
      <c r="L574" s="162"/>
    </row>
    <row r="575" spans="1:12" ht="15" customHeight="1">
      <c r="A575" s="165">
        <v>1345160</v>
      </c>
      <c r="B575" s="181" t="s">
        <v>2931</v>
      </c>
      <c r="C575" s="181" t="s">
        <v>2296</v>
      </c>
      <c r="D575" s="182" t="s">
        <v>2932</v>
      </c>
      <c r="E575" s="183">
        <v>4</v>
      </c>
      <c r="F575" s="184">
        <v>44585</v>
      </c>
      <c r="G575" s="126"/>
      <c r="H575" s="36" t="s">
        <v>2933</v>
      </c>
      <c r="I575" s="127" t="s">
        <v>2287</v>
      </c>
      <c r="J575" s="35"/>
      <c r="K575" s="36"/>
      <c r="L575" s="162"/>
    </row>
    <row r="576" spans="1:12" ht="15" customHeight="1">
      <c r="A576" s="165" t="s">
        <v>174</v>
      </c>
      <c r="B576" s="181" t="s">
        <v>2934</v>
      </c>
      <c r="C576" s="181" t="s">
        <v>2407</v>
      </c>
      <c r="D576" s="182" t="s">
        <v>2935</v>
      </c>
      <c r="E576" s="183">
        <v>2</v>
      </c>
      <c r="F576" s="184">
        <v>43399</v>
      </c>
      <c r="G576" s="126"/>
      <c r="H576" s="36" t="s">
        <v>2936</v>
      </c>
      <c r="I576" s="127" t="s">
        <v>2937</v>
      </c>
      <c r="J576" s="35"/>
      <c r="K576" s="36"/>
      <c r="L576" s="162"/>
    </row>
    <row r="577" spans="1:12" ht="15" customHeight="1">
      <c r="A577" s="165">
        <v>1368793</v>
      </c>
      <c r="B577" s="181" t="s">
        <v>2938</v>
      </c>
      <c r="C577" s="181" t="s">
        <v>2407</v>
      </c>
      <c r="D577" s="182" t="s">
        <v>2939</v>
      </c>
      <c r="E577" s="183">
        <v>3</v>
      </c>
      <c r="F577" s="184">
        <v>43963</v>
      </c>
      <c r="G577" s="126"/>
      <c r="H577" s="36" t="s">
        <v>2940</v>
      </c>
      <c r="I577" s="127" t="s">
        <v>2937</v>
      </c>
      <c r="J577" s="35"/>
      <c r="K577" s="36"/>
      <c r="L577" s="162"/>
    </row>
    <row r="578" spans="1:12" ht="15" customHeight="1">
      <c r="A578" s="165" t="s">
        <v>174</v>
      </c>
      <c r="B578" s="181" t="s">
        <v>2941</v>
      </c>
      <c r="C578" s="181" t="s">
        <v>2407</v>
      </c>
      <c r="D578" s="182" t="s">
        <v>2942</v>
      </c>
      <c r="E578" s="183">
        <v>3</v>
      </c>
      <c r="F578" s="184">
        <v>43438</v>
      </c>
      <c r="G578" s="126"/>
      <c r="H578" s="36"/>
      <c r="I578" s="127"/>
      <c r="J578" s="35"/>
      <c r="K578" s="36"/>
      <c r="L578" s="162"/>
    </row>
    <row r="579" spans="1:12" ht="15" customHeight="1">
      <c r="A579" s="165" t="s">
        <v>174</v>
      </c>
      <c r="B579" s="181" t="s">
        <v>2943</v>
      </c>
      <c r="C579" s="181" t="s">
        <v>2407</v>
      </c>
      <c r="D579" s="182" t="s">
        <v>2944</v>
      </c>
      <c r="E579" s="183">
        <v>2</v>
      </c>
      <c r="F579" s="184">
        <v>43395</v>
      </c>
      <c r="G579" s="126"/>
      <c r="H579" s="36"/>
      <c r="I579" s="127"/>
      <c r="J579" s="35"/>
      <c r="K579" s="36"/>
      <c r="L579" s="162"/>
    </row>
    <row r="580" spans="1:12" ht="15" customHeight="1">
      <c r="A580" s="165">
        <v>1385462</v>
      </c>
      <c r="B580" s="181" t="s">
        <v>2945</v>
      </c>
      <c r="C580" s="181" t="s">
        <v>2407</v>
      </c>
      <c r="D580" s="182" t="s">
        <v>2946</v>
      </c>
      <c r="E580" s="183">
        <v>2</v>
      </c>
      <c r="F580" s="184">
        <v>43395</v>
      </c>
      <c r="G580" s="126"/>
      <c r="H580" s="36" t="s">
        <v>2947</v>
      </c>
      <c r="I580" s="127" t="s">
        <v>2948</v>
      </c>
      <c r="J580" s="35"/>
      <c r="K580" s="36"/>
      <c r="L580" s="162"/>
    </row>
    <row r="581" spans="1:12" ht="15" customHeight="1">
      <c r="A581" s="165">
        <v>1150999</v>
      </c>
      <c r="B581" s="181" t="s">
        <v>2913</v>
      </c>
      <c r="C581" s="181" t="s">
        <v>2751</v>
      </c>
      <c r="D581" s="182" t="s">
        <v>2949</v>
      </c>
      <c r="E581" s="183">
        <v>3</v>
      </c>
      <c r="F581" s="184">
        <v>43955</v>
      </c>
      <c r="G581" s="126">
        <v>1150999</v>
      </c>
      <c r="H581" s="36" t="s">
        <v>2950</v>
      </c>
      <c r="I581" s="127" t="s">
        <v>2951</v>
      </c>
      <c r="J581" s="35"/>
      <c r="K581" s="36"/>
      <c r="L581" s="162"/>
    </row>
    <row r="582" spans="1:12" ht="15" customHeight="1">
      <c r="A582" s="165">
        <v>1151001</v>
      </c>
      <c r="B582" s="181" t="s">
        <v>2952</v>
      </c>
      <c r="C582" s="181" t="s">
        <v>2751</v>
      </c>
      <c r="D582" s="182" t="s">
        <v>2953</v>
      </c>
      <c r="E582" s="183">
        <v>3</v>
      </c>
      <c r="F582" s="184">
        <v>43955</v>
      </c>
      <c r="G582" s="126"/>
      <c r="H582" s="36" t="s">
        <v>2954</v>
      </c>
      <c r="I582" s="127" t="s">
        <v>2955</v>
      </c>
      <c r="J582" s="35"/>
      <c r="K582" s="36"/>
      <c r="L582" s="162"/>
    </row>
    <row r="583" spans="1:12" ht="15" customHeight="1">
      <c r="A583" s="165">
        <v>1329076</v>
      </c>
      <c r="B583" s="181" t="s">
        <v>2956</v>
      </c>
      <c r="C583" s="181" t="s">
        <v>2751</v>
      </c>
      <c r="D583" s="182" t="s">
        <v>2957</v>
      </c>
      <c r="E583" s="183">
        <v>3</v>
      </c>
      <c r="F583" s="184">
        <v>43955</v>
      </c>
      <c r="G583" s="126"/>
      <c r="H583" s="36" t="s">
        <v>2958</v>
      </c>
      <c r="I583" s="127" t="s">
        <v>2959</v>
      </c>
      <c r="J583" s="35"/>
      <c r="K583" s="36"/>
      <c r="L583" s="162"/>
    </row>
    <row r="584" spans="1:12" ht="15" customHeight="1">
      <c r="A584" s="165">
        <v>1329069</v>
      </c>
      <c r="B584" s="181" t="s">
        <v>2960</v>
      </c>
      <c r="C584" s="181" t="s">
        <v>2751</v>
      </c>
      <c r="D584" s="182" t="s">
        <v>2961</v>
      </c>
      <c r="E584" s="183">
        <v>3</v>
      </c>
      <c r="F584" s="184">
        <v>43955</v>
      </c>
      <c r="G584" s="126"/>
      <c r="H584" s="36" t="s">
        <v>2962</v>
      </c>
      <c r="I584" s="127" t="s">
        <v>2959</v>
      </c>
      <c r="J584" s="35"/>
      <c r="K584" s="36"/>
      <c r="L584" s="162"/>
    </row>
    <row r="585" spans="1:12" ht="15" customHeight="1">
      <c r="A585" s="165">
        <v>1323002</v>
      </c>
      <c r="B585" s="181" t="s">
        <v>2963</v>
      </c>
      <c r="C585" s="181" t="s">
        <v>1886</v>
      </c>
      <c r="D585" s="182" t="s">
        <v>2964</v>
      </c>
      <c r="E585" s="183">
        <v>1</v>
      </c>
      <c r="F585" s="184">
        <v>43412</v>
      </c>
      <c r="G585" s="126" t="s">
        <v>45</v>
      </c>
      <c r="H585" s="36" t="s">
        <v>45</v>
      </c>
      <c r="I585" s="127" t="s">
        <v>45</v>
      </c>
      <c r="J585" s="35"/>
      <c r="K585" s="36"/>
      <c r="L585" s="162"/>
    </row>
    <row r="586" spans="1:12" ht="15" customHeight="1">
      <c r="A586" s="165" t="s">
        <v>174</v>
      </c>
      <c r="B586" s="181" t="s">
        <v>2965</v>
      </c>
      <c r="C586" s="181" t="s">
        <v>1886</v>
      </c>
      <c r="D586" s="182" t="s">
        <v>2966</v>
      </c>
      <c r="E586" s="183">
        <v>1</v>
      </c>
      <c r="F586" s="184">
        <v>43452</v>
      </c>
      <c r="G586" s="126" t="s">
        <v>45</v>
      </c>
      <c r="H586" s="36" t="s">
        <v>45</v>
      </c>
      <c r="I586" s="127" t="s">
        <v>45</v>
      </c>
      <c r="J586" s="35"/>
      <c r="K586" s="36"/>
      <c r="L586" s="162"/>
    </row>
    <row r="587" spans="1:12" ht="15" customHeight="1">
      <c r="A587" s="165" t="s">
        <v>174</v>
      </c>
      <c r="B587" s="181" t="s">
        <v>2967</v>
      </c>
      <c r="C587" s="181" t="s">
        <v>2717</v>
      </c>
      <c r="D587" s="182" t="s">
        <v>2968</v>
      </c>
      <c r="E587" s="183">
        <v>1</v>
      </c>
      <c r="F587" s="184">
        <v>43482</v>
      </c>
      <c r="G587" s="126"/>
      <c r="H587" s="36"/>
      <c r="I587" s="127"/>
      <c r="J587" s="35"/>
      <c r="K587" s="36"/>
      <c r="L587" s="162"/>
    </row>
    <row r="588" spans="1:12" ht="15" customHeight="1">
      <c r="A588" s="165" t="s">
        <v>174</v>
      </c>
      <c r="B588" s="181" t="s">
        <v>2969</v>
      </c>
      <c r="C588" s="181" t="s">
        <v>2781</v>
      </c>
      <c r="D588" s="182" t="s">
        <v>2970</v>
      </c>
      <c r="E588" s="183">
        <v>3</v>
      </c>
      <c r="F588" s="184">
        <v>44307</v>
      </c>
      <c r="G588" s="126"/>
      <c r="H588" s="36"/>
      <c r="I588" s="127"/>
      <c r="J588" s="35"/>
      <c r="K588" s="36"/>
      <c r="L588" s="162"/>
    </row>
    <row r="589" spans="1:12" ht="15" customHeight="1">
      <c r="A589" s="165" t="s">
        <v>174</v>
      </c>
      <c r="B589" s="181" t="s">
        <v>2971</v>
      </c>
      <c r="C589" s="181" t="s">
        <v>2717</v>
      </c>
      <c r="D589" s="182" t="s">
        <v>2972</v>
      </c>
      <c r="E589" s="183">
        <v>1</v>
      </c>
      <c r="F589" s="184">
        <v>43551</v>
      </c>
      <c r="G589" s="126"/>
      <c r="H589" s="36"/>
      <c r="I589" s="127"/>
      <c r="J589" s="35"/>
      <c r="K589" s="36"/>
      <c r="L589" s="162"/>
    </row>
    <row r="590" spans="1:12" ht="15" customHeight="1">
      <c r="A590" s="165" t="s">
        <v>174</v>
      </c>
      <c r="B590" s="181" t="s">
        <v>2973</v>
      </c>
      <c r="C590" s="181" t="s">
        <v>2296</v>
      </c>
      <c r="D590" s="182" t="s">
        <v>2974</v>
      </c>
      <c r="E590" s="183">
        <v>1</v>
      </c>
      <c r="F590" s="184">
        <v>44032</v>
      </c>
      <c r="G590" s="126"/>
      <c r="H590" s="36"/>
      <c r="I590" s="127"/>
      <c r="J590" s="35"/>
      <c r="K590" s="36"/>
      <c r="L590" s="162"/>
    </row>
    <row r="591" spans="1:12" ht="15" customHeight="1">
      <c r="A591" s="165" t="s">
        <v>174</v>
      </c>
      <c r="B591" s="181" t="s">
        <v>2975</v>
      </c>
      <c r="C591" s="181" t="s">
        <v>2407</v>
      </c>
      <c r="D591" s="182" t="s">
        <v>2976</v>
      </c>
      <c r="E591" s="183">
        <v>2</v>
      </c>
      <c r="F591" s="184">
        <v>44413</v>
      </c>
      <c r="G591" s="126"/>
      <c r="H591" s="36"/>
      <c r="I591" s="127"/>
      <c r="J591" s="35"/>
      <c r="K591" s="36"/>
      <c r="L591" s="162"/>
    </row>
    <row r="592" spans="1:12" ht="15" customHeight="1">
      <c r="A592" s="165" t="s">
        <v>174</v>
      </c>
      <c r="B592" s="181" t="s">
        <v>2977</v>
      </c>
      <c r="C592" s="181" t="s">
        <v>2407</v>
      </c>
      <c r="D592" s="182" t="s">
        <v>2976</v>
      </c>
      <c r="E592" s="183">
        <v>2</v>
      </c>
      <c r="F592" s="184">
        <v>44413</v>
      </c>
      <c r="G592" s="126"/>
      <c r="H592" s="36"/>
      <c r="I592" s="127"/>
      <c r="J592" s="35"/>
      <c r="K592" s="36"/>
      <c r="L592" s="162"/>
    </row>
    <row r="593" spans="1:12" ht="15" customHeight="1">
      <c r="A593" s="165" t="s">
        <v>174</v>
      </c>
      <c r="B593" s="181" t="s">
        <v>2978</v>
      </c>
      <c r="C593" s="181" t="s">
        <v>2979</v>
      </c>
      <c r="D593" s="182" t="s">
        <v>2980</v>
      </c>
      <c r="E593" s="183">
        <v>1</v>
      </c>
      <c r="F593" s="184">
        <v>44567</v>
      </c>
      <c r="G593" s="126"/>
      <c r="H593" s="36"/>
      <c r="I593" s="127"/>
      <c r="J593" s="35"/>
      <c r="K593" s="36"/>
      <c r="L593" s="162"/>
    </row>
    <row r="594" spans="1:12" ht="15" customHeight="1">
      <c r="A594" s="165" t="s">
        <v>174</v>
      </c>
      <c r="B594" s="181" t="s">
        <v>2981</v>
      </c>
      <c r="C594" s="181" t="s">
        <v>2982</v>
      </c>
      <c r="D594" s="182" t="s">
        <v>2983</v>
      </c>
      <c r="E594" s="183">
        <v>1</v>
      </c>
      <c r="F594" s="184">
        <v>44567</v>
      </c>
      <c r="G594" s="126"/>
      <c r="H594" s="36"/>
      <c r="I594" s="127"/>
      <c r="J594" s="35"/>
      <c r="K594" s="36"/>
      <c r="L594" s="162"/>
    </row>
    <row r="595" spans="1:12" ht="15" customHeight="1">
      <c r="A595" s="165" t="s">
        <v>174</v>
      </c>
      <c r="B595" s="181" t="s">
        <v>2984</v>
      </c>
      <c r="C595" s="181" t="s">
        <v>2985</v>
      </c>
      <c r="D595" s="182" t="s">
        <v>2986</v>
      </c>
      <c r="E595" s="183">
        <v>1</v>
      </c>
      <c r="F595" s="184">
        <v>45644</v>
      </c>
      <c r="G595" s="126"/>
      <c r="H595" s="36"/>
      <c r="I595" s="127"/>
      <c r="J595" s="35"/>
      <c r="K595" s="36"/>
      <c r="L595" s="162"/>
    </row>
    <row r="596" spans="1:12" ht="15" customHeight="1">
      <c r="A596" s="165" t="s">
        <v>174</v>
      </c>
      <c r="B596" s="181" t="s">
        <v>2987</v>
      </c>
      <c r="C596" s="181" t="s">
        <v>2985</v>
      </c>
      <c r="D596" s="182" t="s">
        <v>2988</v>
      </c>
      <c r="E596" s="183">
        <v>1</v>
      </c>
      <c r="F596" s="184">
        <v>45065</v>
      </c>
      <c r="G596" s="126"/>
      <c r="H596" s="36"/>
      <c r="I596" s="127"/>
      <c r="J596" s="35"/>
      <c r="K596" s="36"/>
      <c r="L596" s="162"/>
    </row>
    <row r="597" spans="1:12" ht="15" customHeight="1">
      <c r="A597" s="165" t="s">
        <v>174</v>
      </c>
      <c r="B597" s="181" t="s">
        <v>2989</v>
      </c>
      <c r="C597" s="181" t="s">
        <v>2990</v>
      </c>
      <c r="D597" s="182" t="s">
        <v>2991</v>
      </c>
      <c r="E597" s="183">
        <v>1</v>
      </c>
      <c r="F597" s="184">
        <v>45796</v>
      </c>
      <c r="G597" s="126"/>
      <c r="H597" s="36"/>
      <c r="I597" s="127"/>
      <c r="J597" s="35"/>
      <c r="K597" s="36"/>
      <c r="L597" s="162"/>
    </row>
    <row r="598" spans="1:12" ht="15" customHeight="1">
      <c r="A598" s="165" t="s">
        <v>174</v>
      </c>
      <c r="B598" s="181" t="s">
        <v>2984</v>
      </c>
      <c r="C598" s="181" t="s">
        <v>2992</v>
      </c>
      <c r="D598" s="182" t="s">
        <v>2993</v>
      </c>
      <c r="E598" s="183">
        <v>1</v>
      </c>
      <c r="F598" s="184">
        <v>45796</v>
      </c>
      <c r="G598" s="126"/>
      <c r="H598" s="36"/>
      <c r="I598" s="127"/>
      <c r="J598" s="35"/>
      <c r="K598" s="36"/>
      <c r="L598" s="162"/>
    </row>
    <row r="599" spans="1:12" ht="15" customHeight="1">
      <c r="A599" s="165" t="s">
        <v>174</v>
      </c>
      <c r="B599" s="181" t="s">
        <v>2994</v>
      </c>
      <c r="C599" s="181" t="s">
        <v>2992</v>
      </c>
      <c r="D599" s="182" t="s">
        <v>2995</v>
      </c>
      <c r="E599" s="183">
        <v>1</v>
      </c>
      <c r="F599" s="184">
        <v>45792</v>
      </c>
      <c r="G599" s="126"/>
      <c r="H599" s="36"/>
      <c r="I599" s="127"/>
      <c r="J599" s="35"/>
      <c r="K599" s="36"/>
      <c r="L599" s="162"/>
    </row>
    <row r="600" spans="1:12" ht="15" customHeight="1">
      <c r="A600" s="165">
        <v>1561505</v>
      </c>
      <c r="B600" s="181" t="s">
        <v>2996</v>
      </c>
      <c r="C600" s="181" t="s">
        <v>2997</v>
      </c>
      <c r="D600" s="182" t="s">
        <v>2998</v>
      </c>
      <c r="E600" s="183">
        <v>1</v>
      </c>
      <c r="F600" s="184">
        <v>46000</v>
      </c>
      <c r="G600" s="126"/>
      <c r="H600" s="36"/>
      <c r="I600" s="127"/>
      <c r="J600" s="35"/>
      <c r="K600" s="36"/>
      <c r="L600" s="162"/>
    </row>
    <row r="601" spans="1:12" ht="15" customHeight="1">
      <c r="A601" s="138" t="s">
        <v>174</v>
      </c>
      <c r="B601" s="139" t="s">
        <v>2999</v>
      </c>
      <c r="C601" s="139" t="s">
        <v>1352</v>
      </c>
      <c r="D601" s="196" t="s">
        <v>3000</v>
      </c>
      <c r="E601" s="140">
        <v>1</v>
      </c>
      <c r="F601" s="141">
        <v>43571</v>
      </c>
      <c r="G601" s="126"/>
      <c r="H601" s="36"/>
      <c r="I601" s="127"/>
      <c r="J601" s="35"/>
      <c r="K601" s="36"/>
      <c r="L601" s="162"/>
    </row>
    <row r="602" spans="1:12" ht="15" customHeight="1">
      <c r="A602" s="138" t="s">
        <v>174</v>
      </c>
      <c r="B602" s="139" t="s">
        <v>3001</v>
      </c>
      <c r="C602" s="139" t="s">
        <v>1352</v>
      </c>
      <c r="D602" s="196" t="s">
        <v>3002</v>
      </c>
      <c r="E602" s="140">
        <v>1</v>
      </c>
      <c r="F602" s="141">
        <v>43571</v>
      </c>
      <c r="G602" s="126"/>
      <c r="H602" s="36"/>
      <c r="I602" s="127"/>
      <c r="J602" s="35"/>
      <c r="K602" s="36"/>
      <c r="L602" s="162"/>
    </row>
    <row r="603" spans="1:12" ht="15" customHeight="1">
      <c r="A603" s="138" t="s">
        <v>174</v>
      </c>
      <c r="B603" s="139" t="s">
        <v>3003</v>
      </c>
      <c r="C603" s="139" t="s">
        <v>1352</v>
      </c>
      <c r="D603" s="196" t="s">
        <v>3004</v>
      </c>
      <c r="E603" s="140">
        <v>1</v>
      </c>
      <c r="F603" s="141">
        <v>43571</v>
      </c>
      <c r="G603" s="126"/>
      <c r="H603" s="36"/>
      <c r="I603" s="127"/>
      <c r="J603" s="35"/>
      <c r="K603" s="36"/>
      <c r="L603" s="162"/>
    </row>
    <row r="604" spans="1:12" ht="15" customHeight="1">
      <c r="A604" s="138" t="s">
        <v>174</v>
      </c>
      <c r="B604" s="139" t="s">
        <v>3005</v>
      </c>
      <c r="C604" s="139" t="s">
        <v>1352</v>
      </c>
      <c r="D604" s="196" t="s">
        <v>3006</v>
      </c>
      <c r="E604" s="140">
        <v>1</v>
      </c>
      <c r="F604" s="141">
        <v>43571</v>
      </c>
      <c r="G604" s="126"/>
      <c r="H604" s="36"/>
      <c r="I604" s="127"/>
      <c r="J604" s="35"/>
      <c r="K604" s="36"/>
      <c r="L604" s="162"/>
    </row>
    <row r="605" spans="1:12" ht="15" customHeight="1">
      <c r="A605" s="138" t="s">
        <v>174</v>
      </c>
      <c r="B605" s="139" t="s">
        <v>3007</v>
      </c>
      <c r="C605" s="139" t="s">
        <v>1352</v>
      </c>
      <c r="D605" s="196" t="s">
        <v>3008</v>
      </c>
      <c r="E605" s="140">
        <v>1</v>
      </c>
      <c r="F605" s="141">
        <v>43571</v>
      </c>
      <c r="G605" s="126"/>
      <c r="H605" s="36"/>
      <c r="I605" s="127"/>
      <c r="J605" s="35"/>
      <c r="K605" s="36"/>
      <c r="L605" s="162"/>
    </row>
    <row r="606" spans="1:12" ht="15" customHeight="1">
      <c r="A606" s="138" t="s">
        <v>174</v>
      </c>
      <c r="B606" s="139" t="s">
        <v>3009</v>
      </c>
      <c r="C606" s="139" t="s">
        <v>1352</v>
      </c>
      <c r="D606" s="196" t="s">
        <v>3010</v>
      </c>
      <c r="E606" s="140">
        <v>1</v>
      </c>
      <c r="F606" s="141">
        <v>43571</v>
      </c>
      <c r="G606" s="126"/>
      <c r="H606" s="36"/>
      <c r="I606" s="127"/>
      <c r="J606" s="35"/>
      <c r="K606" s="36"/>
      <c r="L606" s="162"/>
    </row>
    <row r="607" spans="1:12" ht="15" customHeight="1">
      <c r="A607" s="138" t="s">
        <v>174</v>
      </c>
      <c r="B607" s="139" t="s">
        <v>3011</v>
      </c>
      <c r="C607" s="139" t="s">
        <v>1352</v>
      </c>
      <c r="D607" s="196" t="s">
        <v>3012</v>
      </c>
      <c r="E607" s="140">
        <v>1</v>
      </c>
      <c r="F607" s="141">
        <v>43571</v>
      </c>
      <c r="G607" s="126"/>
      <c r="H607" s="36"/>
      <c r="I607" s="127"/>
      <c r="J607" s="35"/>
      <c r="K607" s="36"/>
      <c r="L607" s="162"/>
    </row>
    <row r="608" spans="1:12" ht="15" customHeight="1">
      <c r="A608" s="138" t="s">
        <v>174</v>
      </c>
      <c r="B608" s="139" t="s">
        <v>3013</v>
      </c>
      <c r="C608" s="139" t="s">
        <v>1352</v>
      </c>
      <c r="D608" s="196" t="s">
        <v>3014</v>
      </c>
      <c r="E608" s="140">
        <v>1</v>
      </c>
      <c r="F608" s="141">
        <v>43571</v>
      </c>
      <c r="G608" s="126"/>
      <c r="H608" s="36"/>
      <c r="I608" s="127"/>
      <c r="J608" s="35"/>
      <c r="K608" s="36"/>
      <c r="L608" s="162"/>
    </row>
    <row r="609" spans="1:12" ht="15" customHeight="1">
      <c r="A609" s="138" t="s">
        <v>174</v>
      </c>
      <c r="B609" s="139" t="s">
        <v>3015</v>
      </c>
      <c r="C609" s="139" t="s">
        <v>1352</v>
      </c>
      <c r="D609" s="196" t="s">
        <v>3016</v>
      </c>
      <c r="E609" s="140">
        <v>1</v>
      </c>
      <c r="F609" s="141">
        <v>43958</v>
      </c>
      <c r="G609" s="126"/>
      <c r="H609" s="36"/>
      <c r="I609" s="127"/>
      <c r="J609" s="35"/>
      <c r="K609" s="36"/>
      <c r="L609" s="162"/>
    </row>
    <row r="610" spans="1:12" ht="15" customHeight="1">
      <c r="A610" s="138" t="s">
        <v>174</v>
      </c>
      <c r="B610" s="139" t="s">
        <v>3017</v>
      </c>
      <c r="C610" s="139" t="s">
        <v>1352</v>
      </c>
      <c r="D610" s="196" t="s">
        <v>3018</v>
      </c>
      <c r="E610" s="140">
        <v>1</v>
      </c>
      <c r="F610" s="141">
        <v>43958</v>
      </c>
      <c r="G610" s="126"/>
      <c r="H610" s="36"/>
      <c r="I610" s="127"/>
      <c r="J610" s="35"/>
      <c r="K610" s="36"/>
      <c r="L610" s="162"/>
    </row>
    <row r="611" spans="1:12" ht="15" customHeight="1">
      <c r="A611" s="138" t="s">
        <v>174</v>
      </c>
      <c r="B611" s="139" t="s">
        <v>3019</v>
      </c>
      <c r="C611" s="139" t="s">
        <v>1352</v>
      </c>
      <c r="D611" s="196" t="s">
        <v>3020</v>
      </c>
      <c r="E611" s="140">
        <v>1</v>
      </c>
      <c r="F611" s="141">
        <v>43958</v>
      </c>
      <c r="G611" s="126"/>
      <c r="H611" s="36"/>
      <c r="I611" s="127"/>
      <c r="J611" s="35"/>
      <c r="K611" s="36"/>
      <c r="L611" s="162"/>
    </row>
    <row r="612" spans="1:12" ht="15" customHeight="1">
      <c r="A612" s="138" t="s">
        <v>174</v>
      </c>
      <c r="B612" s="139" t="s">
        <v>3021</v>
      </c>
      <c r="C612" s="139" t="s">
        <v>1352</v>
      </c>
      <c r="D612" s="196" t="s">
        <v>3022</v>
      </c>
      <c r="E612" s="140">
        <v>1</v>
      </c>
      <c r="F612" s="141">
        <v>43958</v>
      </c>
      <c r="G612" s="126"/>
      <c r="H612" s="36"/>
      <c r="I612" s="127"/>
      <c r="J612" s="35"/>
      <c r="K612" s="36"/>
      <c r="L612" s="162"/>
    </row>
    <row r="613" spans="1:12" ht="15" customHeight="1">
      <c r="A613" s="165" t="s">
        <v>174</v>
      </c>
      <c r="B613" s="181" t="s">
        <v>3023</v>
      </c>
      <c r="C613" s="181" t="s">
        <v>2407</v>
      </c>
      <c r="D613" s="182" t="s">
        <v>3024</v>
      </c>
      <c r="E613" s="183">
        <v>5</v>
      </c>
      <c r="F613" s="184">
        <v>43797</v>
      </c>
      <c r="G613" s="126"/>
      <c r="H613" s="36" t="s">
        <v>3025</v>
      </c>
      <c r="I613" s="127" t="s">
        <v>2406</v>
      </c>
      <c r="J613" s="35"/>
      <c r="K613" s="36"/>
      <c r="L613" s="162"/>
    </row>
    <row r="614" spans="1:12" ht="15" customHeight="1">
      <c r="A614" s="165" t="s">
        <v>174</v>
      </c>
      <c r="B614" s="181" t="s">
        <v>3026</v>
      </c>
      <c r="C614" s="181" t="s">
        <v>2407</v>
      </c>
      <c r="D614" s="182" t="s">
        <v>3024</v>
      </c>
      <c r="E614" s="183">
        <v>6</v>
      </c>
      <c r="F614" s="184">
        <v>43923</v>
      </c>
      <c r="G614" s="126"/>
      <c r="H614" s="36" t="s">
        <v>3027</v>
      </c>
      <c r="I614" s="127" t="s">
        <v>2406</v>
      </c>
      <c r="J614" s="35"/>
      <c r="K614" s="36"/>
      <c r="L614" s="162"/>
    </row>
    <row r="615" spans="1:12" ht="15" customHeight="1">
      <c r="A615" s="165" t="s">
        <v>174</v>
      </c>
      <c r="B615" s="181" t="s">
        <v>3028</v>
      </c>
      <c r="C615" s="181" t="s">
        <v>2407</v>
      </c>
      <c r="D615" s="182" t="s">
        <v>3029</v>
      </c>
      <c r="E615" s="183">
        <v>4</v>
      </c>
      <c r="F615" s="184">
        <v>43654</v>
      </c>
      <c r="G615" s="126"/>
      <c r="H615" s="36" t="s">
        <v>3030</v>
      </c>
      <c r="I615" s="127" t="s">
        <v>2406</v>
      </c>
      <c r="J615" s="35"/>
      <c r="K615" s="36"/>
      <c r="L615" s="162"/>
    </row>
    <row r="616" spans="1:12" ht="15" customHeight="1">
      <c r="A616" s="165">
        <v>1321101</v>
      </c>
      <c r="B616" s="181" t="s">
        <v>3031</v>
      </c>
      <c r="C616" s="181" t="s">
        <v>2407</v>
      </c>
      <c r="D616" s="182" t="s">
        <v>3032</v>
      </c>
      <c r="E616" s="183">
        <v>6</v>
      </c>
      <c r="F616" s="184">
        <v>45880</v>
      </c>
      <c r="G616" s="126"/>
      <c r="H616" s="36" t="s">
        <v>3033</v>
      </c>
      <c r="I616" s="127" t="s">
        <v>2406</v>
      </c>
      <c r="J616" s="35"/>
      <c r="K616" s="36"/>
      <c r="L616" s="162"/>
    </row>
    <row r="617" spans="1:12" ht="15" customHeight="1">
      <c r="A617" s="165">
        <v>1321093</v>
      </c>
      <c r="B617" s="181" t="s">
        <v>3034</v>
      </c>
      <c r="C617" s="181" t="s">
        <v>2407</v>
      </c>
      <c r="D617" s="182" t="s">
        <v>3032</v>
      </c>
      <c r="E617" s="183">
        <v>6</v>
      </c>
      <c r="F617" s="184">
        <v>45880</v>
      </c>
      <c r="G617" s="126" t="s">
        <v>45</v>
      </c>
      <c r="H617" s="36" t="s">
        <v>3035</v>
      </c>
      <c r="I617" s="127" t="s">
        <v>2918</v>
      </c>
      <c r="J617" s="35"/>
      <c r="K617" s="36"/>
      <c r="L617" s="162"/>
    </row>
    <row r="618" spans="1:12" ht="15" customHeight="1">
      <c r="A618" s="165">
        <v>1321103</v>
      </c>
      <c r="B618" s="181" t="s">
        <v>3036</v>
      </c>
      <c r="C618" s="181" t="s">
        <v>2296</v>
      </c>
      <c r="D618" s="182" t="s">
        <v>3037</v>
      </c>
      <c r="E618" s="183">
        <v>4</v>
      </c>
      <c r="F618" s="184">
        <v>43880</v>
      </c>
      <c r="G618" s="126" t="s">
        <v>45</v>
      </c>
      <c r="H618" s="36" t="s">
        <v>3038</v>
      </c>
      <c r="I618" s="127" t="s">
        <v>2918</v>
      </c>
      <c r="J618" s="35"/>
      <c r="K618" s="36"/>
      <c r="L618" s="162"/>
    </row>
    <row r="619" spans="1:12" ht="15" customHeight="1">
      <c r="A619" s="165">
        <v>1321075</v>
      </c>
      <c r="B619" s="181" t="s">
        <v>3039</v>
      </c>
      <c r="C619" s="181" t="s">
        <v>2296</v>
      </c>
      <c r="D619" s="182" t="s">
        <v>3037</v>
      </c>
      <c r="E619" s="183">
        <v>4</v>
      </c>
      <c r="F619" s="184">
        <v>43880</v>
      </c>
      <c r="G619" s="126" t="s">
        <v>45</v>
      </c>
      <c r="H619" s="36" t="s">
        <v>3040</v>
      </c>
      <c r="I619" s="127" t="s">
        <v>2918</v>
      </c>
      <c r="J619" s="35"/>
      <c r="K619" s="36"/>
      <c r="L619" s="162"/>
    </row>
    <row r="620" spans="1:12" ht="15" customHeight="1">
      <c r="A620" s="165">
        <v>1321088</v>
      </c>
      <c r="B620" s="181" t="s">
        <v>3041</v>
      </c>
      <c r="C620" s="181" t="s">
        <v>2296</v>
      </c>
      <c r="D620" s="182" t="s">
        <v>3042</v>
      </c>
      <c r="E620" s="183">
        <v>3</v>
      </c>
      <c r="F620" s="184">
        <v>43654</v>
      </c>
      <c r="G620" s="126" t="s">
        <v>45</v>
      </c>
      <c r="H620" s="36" t="s">
        <v>3043</v>
      </c>
      <c r="I620" s="127" t="s">
        <v>2918</v>
      </c>
      <c r="J620" s="35"/>
      <c r="K620" s="36"/>
      <c r="L620" s="162"/>
    </row>
    <row r="621" spans="1:12" ht="15" customHeight="1">
      <c r="A621" s="165">
        <v>1321077</v>
      </c>
      <c r="B621" s="181" t="s">
        <v>3044</v>
      </c>
      <c r="C621" s="181" t="s">
        <v>2296</v>
      </c>
      <c r="D621" s="182" t="s">
        <v>3042</v>
      </c>
      <c r="E621" s="183">
        <v>3</v>
      </c>
      <c r="F621" s="184">
        <v>43654</v>
      </c>
      <c r="G621" s="126" t="s">
        <v>45</v>
      </c>
      <c r="H621" s="36" t="s">
        <v>3045</v>
      </c>
      <c r="I621" s="127" t="s">
        <v>2918</v>
      </c>
      <c r="J621" s="35"/>
      <c r="K621" s="36"/>
      <c r="L621" s="162"/>
    </row>
    <row r="622" spans="1:12" ht="15" customHeight="1">
      <c r="A622" s="165">
        <v>1321090</v>
      </c>
      <c r="B622" s="181" t="s">
        <v>3046</v>
      </c>
      <c r="C622" s="181" t="s">
        <v>2296</v>
      </c>
      <c r="D622" s="182" t="s">
        <v>3047</v>
      </c>
      <c r="E622" s="183">
        <v>3</v>
      </c>
      <c r="F622" s="184">
        <v>43654</v>
      </c>
      <c r="G622" s="126"/>
      <c r="H622" s="36" t="s">
        <v>3048</v>
      </c>
      <c r="I622" s="127" t="s">
        <v>2287</v>
      </c>
      <c r="J622" s="35"/>
      <c r="K622" s="36"/>
      <c r="L622" s="162"/>
    </row>
    <row r="623" spans="1:12" ht="15" customHeight="1">
      <c r="A623" s="165">
        <v>1321060</v>
      </c>
      <c r="B623" s="181" t="s">
        <v>3049</v>
      </c>
      <c r="C623" s="181" t="s">
        <v>2296</v>
      </c>
      <c r="D623" s="182" t="s">
        <v>3047</v>
      </c>
      <c r="E623" s="183">
        <v>3</v>
      </c>
      <c r="F623" s="184">
        <v>43654</v>
      </c>
      <c r="G623" s="126"/>
      <c r="H623" s="36" t="s">
        <v>3050</v>
      </c>
      <c r="I623" s="127" t="s">
        <v>2680</v>
      </c>
      <c r="J623" s="35"/>
      <c r="K623" s="36"/>
      <c r="L623" s="162"/>
    </row>
    <row r="624" spans="1:12" ht="15" customHeight="1">
      <c r="A624" s="165">
        <v>1321091</v>
      </c>
      <c r="B624" s="181" t="s">
        <v>3051</v>
      </c>
      <c r="C624" s="181" t="s">
        <v>2296</v>
      </c>
      <c r="D624" s="182" t="s">
        <v>3052</v>
      </c>
      <c r="E624" s="183">
        <v>3</v>
      </c>
      <c r="F624" s="184">
        <v>43654</v>
      </c>
      <c r="G624" s="126"/>
      <c r="H624" s="36" t="s">
        <v>3053</v>
      </c>
      <c r="I624" s="127" t="s">
        <v>2295</v>
      </c>
      <c r="J624" s="35"/>
      <c r="K624" s="36"/>
      <c r="L624" s="162"/>
    </row>
    <row r="625" spans="1:12" ht="15" customHeight="1">
      <c r="A625" s="165">
        <v>1321057</v>
      </c>
      <c r="B625" s="181" t="s">
        <v>3054</v>
      </c>
      <c r="C625" s="181" t="s">
        <v>2296</v>
      </c>
      <c r="D625" s="182" t="s">
        <v>3052</v>
      </c>
      <c r="E625" s="183">
        <v>3</v>
      </c>
      <c r="F625" s="184">
        <v>43654</v>
      </c>
      <c r="G625" s="126"/>
      <c r="H625" s="36" t="s">
        <v>3055</v>
      </c>
      <c r="I625" s="127" t="s">
        <v>2665</v>
      </c>
      <c r="J625" s="35"/>
      <c r="K625" s="36"/>
      <c r="L625" s="162"/>
    </row>
    <row r="626" spans="1:12" ht="15" customHeight="1">
      <c r="A626" s="165" t="s">
        <v>174</v>
      </c>
      <c r="B626" s="181" t="s">
        <v>3056</v>
      </c>
      <c r="C626" s="181" t="s">
        <v>2407</v>
      </c>
      <c r="D626" s="182" t="s">
        <v>3057</v>
      </c>
      <c r="E626" s="183">
        <v>1</v>
      </c>
      <c r="F626" s="184">
        <v>42396</v>
      </c>
      <c r="G626" s="126"/>
      <c r="H626" s="36" t="s">
        <v>3058</v>
      </c>
      <c r="I626" s="127" t="s">
        <v>2948</v>
      </c>
      <c r="J626" s="35"/>
      <c r="K626" s="36"/>
      <c r="L626" s="162"/>
    </row>
    <row r="627" spans="1:12" ht="15" customHeight="1">
      <c r="A627" s="165" t="s">
        <v>174</v>
      </c>
      <c r="B627" s="181" t="s">
        <v>3059</v>
      </c>
      <c r="C627" s="181" t="s">
        <v>2407</v>
      </c>
      <c r="D627" s="182" t="s">
        <v>3057</v>
      </c>
      <c r="E627" s="183">
        <v>1</v>
      </c>
      <c r="F627" s="184">
        <v>42396</v>
      </c>
      <c r="G627" s="126"/>
      <c r="H627" s="36" t="s">
        <v>3060</v>
      </c>
      <c r="I627" s="127" t="s">
        <v>2948</v>
      </c>
      <c r="J627" s="35"/>
      <c r="K627" s="36"/>
      <c r="L627" s="162"/>
    </row>
    <row r="628" spans="1:12" ht="15" customHeight="1">
      <c r="A628" s="165">
        <v>1321104</v>
      </c>
      <c r="B628" s="181" t="s">
        <v>3061</v>
      </c>
      <c r="C628" s="181" t="s">
        <v>2296</v>
      </c>
      <c r="D628" s="182" t="s">
        <v>3062</v>
      </c>
      <c r="E628" s="183">
        <v>3</v>
      </c>
      <c r="F628" s="184">
        <v>43654</v>
      </c>
      <c r="G628" s="126"/>
      <c r="H628" s="36" t="s">
        <v>3063</v>
      </c>
      <c r="I628" s="127" t="s">
        <v>2665</v>
      </c>
      <c r="J628" s="35"/>
      <c r="K628" s="36"/>
      <c r="L628" s="162"/>
    </row>
    <row r="629" spans="1:12" ht="15" customHeight="1">
      <c r="A629" s="165">
        <v>1321078</v>
      </c>
      <c r="B629" s="181" t="s">
        <v>3064</v>
      </c>
      <c r="C629" s="181" t="s">
        <v>2296</v>
      </c>
      <c r="D629" s="182" t="s">
        <v>3062</v>
      </c>
      <c r="E629" s="183">
        <v>3</v>
      </c>
      <c r="F629" s="184">
        <v>43654</v>
      </c>
      <c r="G629" s="126"/>
      <c r="H629" s="36" t="s">
        <v>3065</v>
      </c>
      <c r="I629" s="127" t="s">
        <v>2665</v>
      </c>
      <c r="J629" s="35"/>
      <c r="K629" s="36"/>
      <c r="L629" s="162"/>
    </row>
    <row r="630" spans="1:12" ht="15" customHeight="1">
      <c r="A630" s="165">
        <v>1321105</v>
      </c>
      <c r="B630" s="181" t="s">
        <v>3066</v>
      </c>
      <c r="C630" s="181" t="s">
        <v>2296</v>
      </c>
      <c r="D630" s="182" t="s">
        <v>3067</v>
      </c>
      <c r="E630" s="183">
        <v>3</v>
      </c>
      <c r="F630" s="184">
        <v>43654</v>
      </c>
      <c r="G630" s="126"/>
      <c r="H630" s="36" t="s">
        <v>3068</v>
      </c>
      <c r="I630" s="127" t="s">
        <v>2324</v>
      </c>
      <c r="J630" s="35"/>
      <c r="K630" s="36"/>
      <c r="L630" s="162"/>
    </row>
    <row r="631" spans="1:12" ht="15" customHeight="1">
      <c r="A631" s="165">
        <v>1321087</v>
      </c>
      <c r="B631" s="181" t="s">
        <v>3069</v>
      </c>
      <c r="C631" s="181" t="s">
        <v>2296</v>
      </c>
      <c r="D631" s="182" t="s">
        <v>3067</v>
      </c>
      <c r="E631" s="183">
        <v>3</v>
      </c>
      <c r="F631" s="184">
        <v>43654</v>
      </c>
      <c r="G631" s="126"/>
      <c r="H631" s="36" t="s">
        <v>3070</v>
      </c>
      <c r="I631" s="127" t="s">
        <v>2324</v>
      </c>
      <c r="J631" s="35"/>
      <c r="K631" s="36"/>
      <c r="L631" s="162"/>
    </row>
    <row r="632" spans="1:12" ht="15" customHeight="1">
      <c r="A632" s="165" t="s">
        <v>174</v>
      </c>
      <c r="B632" s="181" t="s">
        <v>3071</v>
      </c>
      <c r="C632" s="181" t="s">
        <v>2407</v>
      </c>
      <c r="D632" s="182" t="s">
        <v>3072</v>
      </c>
      <c r="E632" s="183">
        <v>5</v>
      </c>
      <c r="F632" s="184">
        <v>44680</v>
      </c>
      <c r="G632" s="126"/>
      <c r="H632" s="36" t="s">
        <v>3073</v>
      </c>
      <c r="I632" s="127" t="s">
        <v>2937</v>
      </c>
      <c r="J632" s="35"/>
      <c r="K632" s="36"/>
      <c r="L632" s="162"/>
    </row>
    <row r="633" spans="1:12" ht="15" customHeight="1">
      <c r="A633" s="165" t="s">
        <v>174</v>
      </c>
      <c r="B633" s="181" t="s">
        <v>3074</v>
      </c>
      <c r="C633" s="181" t="s">
        <v>2407</v>
      </c>
      <c r="D633" s="182" t="s">
        <v>3072</v>
      </c>
      <c r="E633" s="183">
        <v>5</v>
      </c>
      <c r="F633" s="184">
        <v>44680</v>
      </c>
      <c r="G633" s="126"/>
      <c r="H633" s="36" t="s">
        <v>3075</v>
      </c>
      <c r="I633" s="127" t="s">
        <v>2937</v>
      </c>
      <c r="J633" s="35"/>
      <c r="K633" s="36"/>
      <c r="L633" s="162"/>
    </row>
    <row r="634" spans="1:12" ht="15" customHeight="1">
      <c r="A634" s="165" t="s">
        <v>174</v>
      </c>
      <c r="B634" s="181" t="s">
        <v>3076</v>
      </c>
      <c r="C634" s="181" t="s">
        <v>2407</v>
      </c>
      <c r="D634" s="182" t="s">
        <v>3077</v>
      </c>
      <c r="E634" s="183">
        <v>6</v>
      </c>
      <c r="F634" s="184">
        <v>44680</v>
      </c>
      <c r="G634" s="126"/>
      <c r="H634" s="36" t="s">
        <v>3078</v>
      </c>
      <c r="I634" s="127" t="s">
        <v>2937</v>
      </c>
      <c r="J634" s="35"/>
      <c r="K634" s="36"/>
      <c r="L634" s="162"/>
    </row>
    <row r="635" spans="1:12" ht="15" customHeight="1">
      <c r="A635" s="165" t="s">
        <v>174</v>
      </c>
      <c r="B635" s="181" t="s">
        <v>3079</v>
      </c>
      <c r="C635" s="181" t="s">
        <v>2407</v>
      </c>
      <c r="D635" s="182" t="s">
        <v>3077</v>
      </c>
      <c r="E635" s="183">
        <v>6</v>
      </c>
      <c r="F635" s="184">
        <v>44680</v>
      </c>
      <c r="G635" s="126"/>
      <c r="H635" s="36" t="s">
        <v>3080</v>
      </c>
      <c r="I635" s="127" t="s">
        <v>2937</v>
      </c>
      <c r="J635" s="35"/>
      <c r="K635" s="36"/>
      <c r="L635" s="162"/>
    </row>
    <row r="636" spans="1:12" ht="15" customHeight="1">
      <c r="A636" s="165" t="s">
        <v>174</v>
      </c>
      <c r="B636" s="181" t="s">
        <v>3081</v>
      </c>
      <c r="C636" s="181" t="s">
        <v>2407</v>
      </c>
      <c r="D636" s="182" t="s">
        <v>3082</v>
      </c>
      <c r="E636" s="183">
        <v>3</v>
      </c>
      <c r="F636" s="184">
        <v>45540</v>
      </c>
      <c r="G636" s="126"/>
      <c r="H636" s="36" t="s">
        <v>3083</v>
      </c>
      <c r="I636" s="127"/>
      <c r="J636" s="35"/>
      <c r="K636" s="36"/>
      <c r="L636" s="162"/>
    </row>
    <row r="637" spans="1:12" ht="15" customHeight="1">
      <c r="A637" s="165" t="s">
        <v>174</v>
      </c>
      <c r="B637" s="181" t="s">
        <v>3084</v>
      </c>
      <c r="C637" s="181" t="s">
        <v>2407</v>
      </c>
      <c r="D637" s="182" t="s">
        <v>3082</v>
      </c>
      <c r="E637" s="183">
        <v>3</v>
      </c>
      <c r="F637" s="184">
        <v>45540</v>
      </c>
      <c r="G637" s="126"/>
      <c r="H637" s="36" t="s">
        <v>3085</v>
      </c>
      <c r="I637" s="127"/>
      <c r="J637" s="35"/>
      <c r="K637" s="36"/>
      <c r="L637" s="162"/>
    </row>
    <row r="638" spans="1:12" ht="15" customHeight="1">
      <c r="A638" s="165">
        <v>1150996</v>
      </c>
      <c r="B638" s="181" t="s">
        <v>3086</v>
      </c>
      <c r="C638" s="181" t="s">
        <v>2751</v>
      </c>
      <c r="D638" s="182" t="s">
        <v>3087</v>
      </c>
      <c r="E638" s="183">
        <v>2</v>
      </c>
      <c r="F638" s="184">
        <v>43955</v>
      </c>
      <c r="G638" s="126"/>
      <c r="H638" s="36" t="s">
        <v>3088</v>
      </c>
      <c r="I638" s="127" t="s">
        <v>2951</v>
      </c>
      <c r="J638" s="35"/>
      <c r="K638" s="36"/>
      <c r="L638" s="162"/>
    </row>
    <row r="639" spans="1:12" ht="15" customHeight="1">
      <c r="A639" s="165">
        <v>1150997</v>
      </c>
      <c r="B639" s="181" t="s">
        <v>3089</v>
      </c>
      <c r="C639" s="181" t="s">
        <v>2751</v>
      </c>
      <c r="D639" s="182" t="s">
        <v>3090</v>
      </c>
      <c r="E639" s="183">
        <v>2</v>
      </c>
      <c r="F639" s="184">
        <v>43107</v>
      </c>
      <c r="G639" s="126"/>
      <c r="H639" s="36" t="s">
        <v>3088</v>
      </c>
      <c r="I639" s="127" t="s">
        <v>2951</v>
      </c>
      <c r="J639" s="35"/>
      <c r="K639" s="36"/>
      <c r="L639" s="162"/>
    </row>
    <row r="640" spans="1:12" ht="15" customHeight="1">
      <c r="A640" s="165">
        <v>1151000</v>
      </c>
      <c r="B640" s="181" t="s">
        <v>3091</v>
      </c>
      <c r="C640" s="181" t="s">
        <v>2751</v>
      </c>
      <c r="D640" s="182" t="s">
        <v>3092</v>
      </c>
      <c r="E640" s="183">
        <v>2</v>
      </c>
      <c r="F640" s="184">
        <v>43955</v>
      </c>
      <c r="G640" s="126"/>
      <c r="H640" s="36" t="s">
        <v>3093</v>
      </c>
      <c r="I640" s="127" t="s">
        <v>2955</v>
      </c>
      <c r="J640" s="35"/>
      <c r="K640" s="36"/>
      <c r="L640" s="162"/>
    </row>
    <row r="641" spans="1:12" ht="15" customHeight="1">
      <c r="A641" s="165" t="s">
        <v>174</v>
      </c>
      <c r="B641" s="181" t="s">
        <v>3094</v>
      </c>
      <c r="C641" s="181" t="s">
        <v>2751</v>
      </c>
      <c r="D641" s="182" t="s">
        <v>3095</v>
      </c>
      <c r="E641" s="183">
        <v>2</v>
      </c>
      <c r="F641" s="184">
        <v>43955</v>
      </c>
      <c r="G641" s="126"/>
      <c r="H641" s="36" t="s">
        <v>3096</v>
      </c>
      <c r="I641" s="127" t="s">
        <v>2959</v>
      </c>
      <c r="J641" s="35"/>
      <c r="K641" s="36"/>
      <c r="L641" s="162"/>
    </row>
    <row r="642" spans="1:12" ht="15" customHeight="1">
      <c r="A642" s="165" t="s">
        <v>174</v>
      </c>
      <c r="B642" s="181" t="s">
        <v>3097</v>
      </c>
      <c r="C642" s="181" t="s">
        <v>2751</v>
      </c>
      <c r="D642" s="182" t="s">
        <v>3098</v>
      </c>
      <c r="E642" s="183">
        <v>2</v>
      </c>
      <c r="F642" s="184">
        <v>43955</v>
      </c>
      <c r="G642" s="126"/>
      <c r="H642" s="36" t="s">
        <v>3099</v>
      </c>
      <c r="I642" s="127" t="s">
        <v>2959</v>
      </c>
      <c r="J642" s="35"/>
      <c r="K642" s="36"/>
      <c r="L642" s="162"/>
    </row>
    <row r="643" spans="1:12" ht="15" customHeight="1">
      <c r="A643" s="165" t="s">
        <v>174</v>
      </c>
      <c r="B643" s="181" t="s">
        <v>3100</v>
      </c>
      <c r="C643" s="181" t="s">
        <v>2751</v>
      </c>
      <c r="D643" s="182" t="s">
        <v>3101</v>
      </c>
      <c r="E643" s="183">
        <v>2</v>
      </c>
      <c r="F643" s="184">
        <v>43955</v>
      </c>
      <c r="G643" s="126"/>
      <c r="H643" s="36" t="s">
        <v>3102</v>
      </c>
      <c r="I643" s="127" t="s">
        <v>2959</v>
      </c>
      <c r="J643" s="35"/>
      <c r="K643" s="36"/>
      <c r="L643" s="162"/>
    </row>
    <row r="644" spans="1:12" ht="15" customHeight="1">
      <c r="A644" s="165" t="s">
        <v>174</v>
      </c>
      <c r="B644" s="181" t="s">
        <v>3103</v>
      </c>
      <c r="C644" s="181" t="s">
        <v>2751</v>
      </c>
      <c r="D644" s="182" t="s">
        <v>3104</v>
      </c>
      <c r="E644" s="183">
        <v>3</v>
      </c>
      <c r="F644" s="184">
        <v>43955</v>
      </c>
      <c r="G644" s="126"/>
      <c r="H644" s="36" t="s">
        <v>3105</v>
      </c>
      <c r="I644" s="127" t="s">
        <v>2959</v>
      </c>
      <c r="J644" s="35"/>
      <c r="K644" s="36"/>
      <c r="L644" s="162"/>
    </row>
    <row r="645" spans="1:12" ht="15" customHeight="1">
      <c r="A645" s="165" t="s">
        <v>174</v>
      </c>
      <c r="B645" s="181" t="s">
        <v>3031</v>
      </c>
      <c r="C645" s="181" t="s">
        <v>1886</v>
      </c>
      <c r="D645" s="182" t="s">
        <v>3106</v>
      </c>
      <c r="E645" s="183">
        <v>1</v>
      </c>
      <c r="F645" s="184">
        <v>43417</v>
      </c>
      <c r="G645" s="126"/>
      <c r="H645" s="36"/>
      <c r="I645" s="127"/>
      <c r="J645" s="35"/>
      <c r="K645" s="36"/>
      <c r="L645" s="162"/>
    </row>
    <row r="646" spans="1:12" ht="15" customHeight="1">
      <c r="A646" s="165" t="s">
        <v>174</v>
      </c>
      <c r="B646" s="181" t="s">
        <v>3034</v>
      </c>
      <c r="C646" s="181" t="s">
        <v>1886</v>
      </c>
      <c r="D646" s="182" t="s">
        <v>3106</v>
      </c>
      <c r="E646" s="183">
        <v>1</v>
      </c>
      <c r="F646" s="184">
        <v>43417</v>
      </c>
      <c r="G646" s="126"/>
      <c r="H646" s="36"/>
      <c r="I646" s="127"/>
      <c r="J646" s="35"/>
      <c r="K646" s="36"/>
      <c r="L646" s="162"/>
    </row>
    <row r="647" spans="1:12" ht="15" customHeight="1">
      <c r="A647" s="165" t="s">
        <v>174</v>
      </c>
      <c r="B647" s="181" t="s">
        <v>3107</v>
      </c>
      <c r="C647" s="181" t="s">
        <v>1886</v>
      </c>
      <c r="D647" s="182" t="s">
        <v>3108</v>
      </c>
      <c r="E647" s="183">
        <v>1</v>
      </c>
      <c r="F647" s="184">
        <v>43417</v>
      </c>
      <c r="G647" s="126"/>
      <c r="H647" s="36"/>
      <c r="I647" s="127"/>
      <c r="J647" s="35"/>
      <c r="K647" s="36"/>
      <c r="L647" s="162"/>
    </row>
    <row r="648" spans="1:12" ht="15" customHeight="1">
      <c r="A648" s="165" t="s">
        <v>174</v>
      </c>
      <c r="B648" s="181" t="s">
        <v>3109</v>
      </c>
      <c r="C648" s="181" t="s">
        <v>3110</v>
      </c>
      <c r="D648" s="182" t="s">
        <v>3111</v>
      </c>
      <c r="E648" s="183">
        <v>2</v>
      </c>
      <c r="F648" s="184">
        <v>43654</v>
      </c>
      <c r="G648" s="126"/>
      <c r="H648" s="36"/>
      <c r="I648" s="127"/>
      <c r="J648" s="35"/>
      <c r="K648" s="36"/>
      <c r="L648" s="162"/>
    </row>
    <row r="649" spans="1:12" ht="15" customHeight="1">
      <c r="A649" s="165" t="s">
        <v>174</v>
      </c>
      <c r="B649" s="181" t="s">
        <v>3112</v>
      </c>
      <c r="C649" s="181" t="s">
        <v>3110</v>
      </c>
      <c r="D649" s="182" t="s">
        <v>3111</v>
      </c>
      <c r="E649" s="183">
        <v>2</v>
      </c>
      <c r="F649" s="184">
        <v>43654</v>
      </c>
      <c r="G649" s="126"/>
      <c r="H649" s="36"/>
      <c r="I649" s="127"/>
      <c r="J649" s="35"/>
      <c r="K649" s="36"/>
      <c r="L649" s="162"/>
    </row>
    <row r="650" spans="1:12" ht="15" customHeight="1">
      <c r="A650" s="165" t="s">
        <v>174</v>
      </c>
      <c r="B650" s="181" t="s">
        <v>3113</v>
      </c>
      <c r="C650" s="181" t="s">
        <v>3114</v>
      </c>
      <c r="D650" s="182" t="s">
        <v>3115</v>
      </c>
      <c r="E650" s="183">
        <v>1</v>
      </c>
      <c r="F650" s="184">
        <v>43545</v>
      </c>
      <c r="G650" s="126"/>
      <c r="H650" s="36"/>
      <c r="I650" s="127"/>
      <c r="J650" s="35"/>
      <c r="K650" s="36"/>
      <c r="L650" s="162"/>
    </row>
    <row r="651" spans="1:12" ht="15" customHeight="1">
      <c r="A651" s="165" t="s">
        <v>174</v>
      </c>
      <c r="B651" s="181" t="s">
        <v>3116</v>
      </c>
      <c r="C651" s="181" t="s">
        <v>3114</v>
      </c>
      <c r="D651" s="182" t="s">
        <v>3115</v>
      </c>
      <c r="E651" s="183">
        <v>1</v>
      </c>
      <c r="F651" s="184">
        <v>43545</v>
      </c>
      <c r="G651" s="126"/>
      <c r="H651" s="36"/>
      <c r="I651" s="127"/>
      <c r="J651" s="35"/>
      <c r="K651" s="36"/>
      <c r="L651" s="162"/>
    </row>
    <row r="652" spans="1:12" ht="15" customHeight="1">
      <c r="A652" s="138" t="s">
        <v>174</v>
      </c>
      <c r="B652" s="139" t="s">
        <v>3117</v>
      </c>
      <c r="C652" s="139" t="s">
        <v>3118</v>
      </c>
      <c r="D652" s="196" t="s">
        <v>3119</v>
      </c>
      <c r="E652" s="140">
        <v>1</v>
      </c>
      <c r="F652" s="141">
        <v>42745</v>
      </c>
      <c r="G652" s="126"/>
      <c r="H652" s="36" t="s">
        <v>3120</v>
      </c>
      <c r="I652" s="127"/>
      <c r="J652" s="35"/>
      <c r="K652" s="36"/>
      <c r="L652" s="162"/>
    </row>
    <row r="653" spans="1:12" ht="15" customHeight="1">
      <c r="A653" s="138" t="s">
        <v>174</v>
      </c>
      <c r="B653" s="139" t="s">
        <v>3121</v>
      </c>
      <c r="C653" s="139" t="s">
        <v>3118</v>
      </c>
      <c r="D653" s="196" t="s">
        <v>3122</v>
      </c>
      <c r="E653" s="140">
        <v>1</v>
      </c>
      <c r="F653" s="141">
        <v>42745</v>
      </c>
      <c r="G653" s="126"/>
      <c r="H653" s="36" t="s">
        <v>3123</v>
      </c>
      <c r="I653" s="127"/>
      <c r="J653" s="35"/>
      <c r="K653" s="36"/>
      <c r="L653" s="162"/>
    </row>
    <row r="654" spans="1:12" ht="15" customHeight="1">
      <c r="A654" s="138" t="s">
        <v>174</v>
      </c>
      <c r="B654" s="139" t="s">
        <v>3124</v>
      </c>
      <c r="C654" s="139" t="s">
        <v>3118</v>
      </c>
      <c r="D654" s="196" t="s">
        <v>3125</v>
      </c>
      <c r="E654" s="140">
        <v>1</v>
      </c>
      <c r="F654" s="141">
        <v>42745</v>
      </c>
      <c r="G654" s="126"/>
      <c r="H654" s="36" t="s">
        <v>3126</v>
      </c>
      <c r="I654" s="127"/>
      <c r="J654" s="35"/>
      <c r="K654" s="36"/>
      <c r="L654" s="162"/>
    </row>
    <row r="655" spans="1:12" ht="15" customHeight="1">
      <c r="A655" s="138" t="s">
        <v>174</v>
      </c>
      <c r="B655" s="139" t="s">
        <v>3127</v>
      </c>
      <c r="C655" s="139" t="s">
        <v>3118</v>
      </c>
      <c r="D655" s="196" t="s">
        <v>3128</v>
      </c>
      <c r="E655" s="140">
        <v>1</v>
      </c>
      <c r="F655" s="141">
        <v>42745</v>
      </c>
      <c r="G655" s="126"/>
      <c r="H655" s="36" t="s">
        <v>3129</v>
      </c>
      <c r="I655" s="127"/>
      <c r="J655" s="35"/>
      <c r="K655" s="36"/>
      <c r="L655" s="162"/>
    </row>
    <row r="656" spans="1:12" ht="15" customHeight="1">
      <c r="A656" s="138" t="s">
        <v>174</v>
      </c>
      <c r="B656" s="139" t="s">
        <v>3130</v>
      </c>
      <c r="C656" s="139" t="s">
        <v>3118</v>
      </c>
      <c r="D656" s="196" t="s">
        <v>3131</v>
      </c>
      <c r="E656" s="140">
        <v>1</v>
      </c>
      <c r="F656" s="141">
        <v>42746</v>
      </c>
      <c r="G656" s="126"/>
      <c r="H656" s="36"/>
      <c r="I656" s="127"/>
      <c r="J656" s="35"/>
      <c r="K656" s="36"/>
      <c r="L656" s="162"/>
    </row>
    <row r="657" spans="1:12" ht="15" customHeight="1">
      <c r="A657" s="138" t="s">
        <v>174</v>
      </c>
      <c r="B657" s="139" t="s">
        <v>3132</v>
      </c>
      <c r="C657" s="139" t="s">
        <v>3118</v>
      </c>
      <c r="D657" s="196" t="s">
        <v>3133</v>
      </c>
      <c r="E657" s="140">
        <v>1</v>
      </c>
      <c r="F657" s="141">
        <v>42745</v>
      </c>
      <c r="G657" s="126"/>
      <c r="H657" s="36"/>
      <c r="I657" s="127"/>
      <c r="J657" s="35"/>
      <c r="K657" s="36"/>
      <c r="L657" s="162"/>
    </row>
    <row r="658" spans="1:12" ht="15" customHeight="1">
      <c r="A658" s="138" t="s">
        <v>174</v>
      </c>
      <c r="B658" s="139" t="s">
        <v>3134</v>
      </c>
      <c r="C658" s="139" t="s">
        <v>3118</v>
      </c>
      <c r="D658" s="196" t="s">
        <v>3135</v>
      </c>
      <c r="E658" s="140">
        <v>1</v>
      </c>
      <c r="F658" s="141">
        <v>42745</v>
      </c>
      <c r="G658" s="126"/>
      <c r="H658" s="36"/>
      <c r="I658" s="127"/>
      <c r="J658" s="35"/>
      <c r="K658" s="36"/>
      <c r="L658" s="162"/>
    </row>
    <row r="659" spans="1:12" ht="15" customHeight="1">
      <c r="A659" s="138" t="s">
        <v>174</v>
      </c>
      <c r="B659" s="139" t="s">
        <v>3136</v>
      </c>
      <c r="C659" s="139" t="s">
        <v>3118</v>
      </c>
      <c r="D659" s="196" t="s">
        <v>3137</v>
      </c>
      <c r="E659" s="140">
        <v>1</v>
      </c>
      <c r="F659" s="141">
        <v>42745</v>
      </c>
      <c r="G659" s="126"/>
      <c r="H659" s="36"/>
      <c r="I659" s="127"/>
      <c r="J659" s="35"/>
      <c r="K659" s="36"/>
      <c r="L659" s="162"/>
    </row>
    <row r="660" spans="1:12" ht="15" customHeight="1">
      <c r="A660" s="138" t="s">
        <v>174</v>
      </c>
      <c r="B660" s="139" t="s">
        <v>3138</v>
      </c>
      <c r="C660" s="139" t="s">
        <v>3118</v>
      </c>
      <c r="D660" s="196" t="s">
        <v>3139</v>
      </c>
      <c r="E660" s="140">
        <v>1</v>
      </c>
      <c r="F660" s="141">
        <v>44032</v>
      </c>
      <c r="G660" s="126"/>
      <c r="H660" s="36"/>
      <c r="I660" s="127"/>
      <c r="J660" s="35"/>
      <c r="K660" s="36"/>
      <c r="L660" s="162"/>
    </row>
    <row r="661" spans="1:12" ht="15" customHeight="1">
      <c r="A661" s="138" t="s">
        <v>174</v>
      </c>
      <c r="B661" s="139" t="s">
        <v>3140</v>
      </c>
      <c r="C661" s="139" t="s">
        <v>3118</v>
      </c>
      <c r="D661" s="196" t="s">
        <v>3141</v>
      </c>
      <c r="E661" s="140">
        <v>1</v>
      </c>
      <c r="F661" s="141">
        <v>43706</v>
      </c>
      <c r="G661" s="126"/>
      <c r="H661" s="36"/>
      <c r="I661" s="127"/>
      <c r="J661" s="35"/>
      <c r="K661" s="36"/>
      <c r="L661" s="162"/>
    </row>
    <row r="662" spans="1:12" ht="15" customHeight="1">
      <c r="A662" s="138" t="s">
        <v>174</v>
      </c>
      <c r="B662" s="139" t="s">
        <v>3142</v>
      </c>
      <c r="C662" s="139" t="s">
        <v>3118</v>
      </c>
      <c r="D662" s="196" t="s">
        <v>3143</v>
      </c>
      <c r="E662" s="140">
        <v>1</v>
      </c>
      <c r="F662" s="141">
        <v>42745</v>
      </c>
      <c r="G662" s="126"/>
      <c r="H662" s="36"/>
      <c r="I662" s="127"/>
      <c r="J662" s="35"/>
      <c r="K662" s="36"/>
      <c r="L662" s="162"/>
    </row>
    <row r="663" spans="1:12" ht="15" customHeight="1">
      <c r="A663" s="138" t="s">
        <v>174</v>
      </c>
      <c r="B663" s="139" t="s">
        <v>3144</v>
      </c>
      <c r="C663" s="139" t="s">
        <v>3118</v>
      </c>
      <c r="D663" s="196" t="s">
        <v>3145</v>
      </c>
      <c r="E663" s="140">
        <v>1</v>
      </c>
      <c r="F663" s="141">
        <v>43958</v>
      </c>
      <c r="G663" s="126"/>
      <c r="H663" s="36"/>
      <c r="I663" s="127"/>
      <c r="J663" s="35"/>
      <c r="K663" s="36"/>
      <c r="L663" s="162"/>
    </row>
    <row r="664" spans="1:12" ht="15" customHeight="1">
      <c r="A664" s="138" t="s">
        <v>174</v>
      </c>
      <c r="B664" s="139" t="s">
        <v>3146</v>
      </c>
      <c r="C664" s="139" t="s">
        <v>3118</v>
      </c>
      <c r="D664" s="196" t="s">
        <v>3147</v>
      </c>
      <c r="E664" s="140">
        <v>1</v>
      </c>
      <c r="F664" s="141">
        <v>43958</v>
      </c>
      <c r="G664" s="126"/>
      <c r="H664" s="36"/>
      <c r="I664" s="127"/>
      <c r="J664" s="35"/>
      <c r="K664" s="36"/>
      <c r="L664" s="162"/>
    </row>
    <row r="665" spans="1:12" ht="15" customHeight="1">
      <c r="A665" s="138" t="s">
        <v>174</v>
      </c>
      <c r="B665" s="139" t="s">
        <v>3148</v>
      </c>
      <c r="C665" s="139" t="s">
        <v>3118</v>
      </c>
      <c r="D665" s="196" t="s">
        <v>3147</v>
      </c>
      <c r="E665" s="140">
        <v>1</v>
      </c>
      <c r="F665" s="141">
        <v>43958</v>
      </c>
      <c r="G665" s="126"/>
      <c r="H665" s="36"/>
      <c r="I665" s="127"/>
      <c r="J665" s="35"/>
      <c r="K665" s="36"/>
      <c r="L665" s="162"/>
    </row>
    <row r="666" spans="1:12" ht="15" customHeight="1">
      <c r="A666" s="165" t="s">
        <v>174</v>
      </c>
      <c r="B666" s="181" t="s">
        <v>3149</v>
      </c>
      <c r="C666" s="181" t="s">
        <v>3150</v>
      </c>
      <c r="D666" s="182" t="s">
        <v>3151</v>
      </c>
      <c r="E666" s="183">
        <v>1</v>
      </c>
      <c r="F666" s="184">
        <v>44032</v>
      </c>
      <c r="G666" s="126"/>
      <c r="H666" s="36"/>
      <c r="I666" s="127"/>
      <c r="J666" s="35"/>
      <c r="K666" s="36"/>
      <c r="L666" s="162"/>
    </row>
    <row r="667" spans="1:12" ht="15" customHeight="1">
      <c r="A667" s="165" t="s">
        <v>174</v>
      </c>
      <c r="B667" s="181" t="s">
        <v>3152</v>
      </c>
      <c r="C667" s="181" t="s">
        <v>3150</v>
      </c>
      <c r="D667" s="182" t="s">
        <v>3151</v>
      </c>
      <c r="E667" s="183">
        <v>1</v>
      </c>
      <c r="F667" s="184">
        <v>44032</v>
      </c>
      <c r="G667" s="126"/>
      <c r="H667" s="36"/>
      <c r="I667" s="127"/>
      <c r="J667" s="35"/>
      <c r="K667" s="36"/>
      <c r="L667" s="162"/>
    </row>
    <row r="668" spans="1:12" ht="15" customHeight="1">
      <c r="A668" s="165" t="s">
        <v>174</v>
      </c>
      <c r="B668" s="181" t="s">
        <v>3153</v>
      </c>
      <c r="C668" s="181" t="s">
        <v>3154</v>
      </c>
      <c r="D668" s="182" t="s">
        <v>3155</v>
      </c>
      <c r="E668" s="183">
        <v>2</v>
      </c>
      <c r="F668" s="184">
        <v>44308</v>
      </c>
      <c r="G668" s="126"/>
      <c r="H668" s="36"/>
      <c r="I668" s="127"/>
      <c r="J668" s="35"/>
      <c r="K668" s="36"/>
      <c r="L668" s="162"/>
    </row>
    <row r="669" spans="1:12" ht="15" customHeight="1">
      <c r="A669" s="165" t="s">
        <v>174</v>
      </c>
      <c r="B669" s="181" t="s">
        <v>3156</v>
      </c>
      <c r="C669" s="181" t="s">
        <v>3154</v>
      </c>
      <c r="D669" s="182" t="s">
        <v>3157</v>
      </c>
      <c r="E669" s="183">
        <v>2</v>
      </c>
      <c r="F669" s="184">
        <v>44308</v>
      </c>
      <c r="G669" s="126"/>
      <c r="H669" s="36"/>
      <c r="I669" s="127"/>
      <c r="J669" s="35"/>
      <c r="K669" s="36"/>
      <c r="L669" s="162"/>
    </row>
    <row r="670" spans="1:12" ht="15" customHeight="1">
      <c r="A670" s="165" t="s">
        <v>174</v>
      </c>
      <c r="B670" s="181" t="s">
        <v>3158</v>
      </c>
      <c r="C670" s="181" t="s">
        <v>3159</v>
      </c>
      <c r="D670" s="182" t="s">
        <v>3160</v>
      </c>
      <c r="E670" s="183">
        <v>1</v>
      </c>
      <c r="F670" s="184">
        <v>44413</v>
      </c>
      <c r="G670" s="126"/>
      <c r="H670" s="36"/>
      <c r="I670" s="127"/>
      <c r="J670" s="35"/>
      <c r="K670" s="36"/>
      <c r="L670" s="162"/>
    </row>
    <row r="671" spans="1:12" ht="15" customHeight="1">
      <c r="A671" s="165" t="s">
        <v>174</v>
      </c>
      <c r="B671" s="181" t="s">
        <v>3161</v>
      </c>
      <c r="C671" s="181" t="s">
        <v>3159</v>
      </c>
      <c r="D671" s="182" t="s">
        <v>3162</v>
      </c>
      <c r="E671" s="183">
        <v>1</v>
      </c>
      <c r="F671" s="184">
        <v>44413</v>
      </c>
      <c r="G671" s="126"/>
      <c r="H671" s="36"/>
      <c r="I671" s="127"/>
      <c r="J671" s="35"/>
      <c r="K671" s="36"/>
      <c r="L671" s="162"/>
    </row>
    <row r="672" spans="1:12" ht="15" customHeight="1">
      <c r="A672" s="165" t="s">
        <v>174</v>
      </c>
      <c r="B672" s="181" t="s">
        <v>3163</v>
      </c>
      <c r="C672" s="181" t="s">
        <v>3164</v>
      </c>
      <c r="D672" s="182" t="s">
        <v>3165</v>
      </c>
      <c r="E672" s="183">
        <v>2</v>
      </c>
      <c r="F672" s="184">
        <v>44634</v>
      </c>
      <c r="G672" s="126"/>
      <c r="H672" s="36"/>
      <c r="I672" s="127"/>
      <c r="J672" s="35"/>
      <c r="K672" s="36"/>
      <c r="L672" s="162"/>
    </row>
    <row r="673" spans="1:12" ht="15" customHeight="1">
      <c r="A673" s="165" t="s">
        <v>174</v>
      </c>
      <c r="B673" s="181" t="s">
        <v>3166</v>
      </c>
      <c r="C673" s="181" t="s">
        <v>3167</v>
      </c>
      <c r="D673" s="182" t="s">
        <v>3165</v>
      </c>
      <c r="E673" s="183">
        <v>2</v>
      </c>
      <c r="F673" s="184">
        <v>44634</v>
      </c>
      <c r="G673" s="126"/>
      <c r="H673" s="36"/>
      <c r="I673" s="127"/>
      <c r="J673" s="35"/>
      <c r="K673" s="36"/>
      <c r="L673" s="162"/>
    </row>
    <row r="674" spans="1:12" ht="15" customHeight="1">
      <c r="A674" s="165" t="s">
        <v>174</v>
      </c>
      <c r="B674" s="181" t="s">
        <v>3168</v>
      </c>
      <c r="C674" s="181" t="s">
        <v>3164</v>
      </c>
      <c r="D674" s="182" t="s">
        <v>3169</v>
      </c>
      <c r="E674" s="183">
        <v>2</v>
      </c>
      <c r="F674" s="184">
        <v>44634</v>
      </c>
      <c r="G674" s="126"/>
      <c r="H674" s="36"/>
      <c r="I674" s="127"/>
      <c r="J674" s="35"/>
      <c r="K674" s="36"/>
      <c r="L674" s="162"/>
    </row>
    <row r="675" spans="1:12" ht="15" customHeight="1">
      <c r="A675" s="165" t="s">
        <v>174</v>
      </c>
      <c r="B675" s="181" t="s">
        <v>3170</v>
      </c>
      <c r="C675" s="181" t="s">
        <v>3167</v>
      </c>
      <c r="D675" s="182" t="s">
        <v>3169</v>
      </c>
      <c r="E675" s="183">
        <v>2</v>
      </c>
      <c r="F675" s="184">
        <v>44634</v>
      </c>
      <c r="G675" s="126"/>
      <c r="H675" s="36"/>
      <c r="I675" s="127"/>
      <c r="J675" s="35"/>
      <c r="K675" s="36"/>
      <c r="L675" s="162"/>
    </row>
    <row r="676" spans="1:12" ht="15" customHeight="1">
      <c r="A676" s="165" t="s">
        <v>174</v>
      </c>
      <c r="B676" s="181" t="s">
        <v>3171</v>
      </c>
      <c r="C676" s="181" t="s">
        <v>3172</v>
      </c>
      <c r="D676" s="182" t="s">
        <v>3173</v>
      </c>
      <c r="E676" s="183">
        <v>1</v>
      </c>
      <c r="F676" s="184">
        <v>46000</v>
      </c>
      <c r="G676" s="126"/>
      <c r="H676" s="36" t="s">
        <v>3085</v>
      </c>
      <c r="I676" s="127"/>
      <c r="J676" s="35"/>
      <c r="K676" s="36"/>
      <c r="L676" s="162"/>
    </row>
    <row r="677" spans="1:12" ht="15" customHeight="1">
      <c r="A677" s="165" t="s">
        <v>174</v>
      </c>
      <c r="B677" s="181" t="s">
        <v>3174</v>
      </c>
      <c r="C677" s="181" t="s">
        <v>3172</v>
      </c>
      <c r="D677" s="182" t="s">
        <v>3173</v>
      </c>
      <c r="E677" s="183">
        <v>1</v>
      </c>
      <c r="F677" s="184">
        <v>46000</v>
      </c>
      <c r="G677" s="126"/>
      <c r="H677" s="36" t="s">
        <v>3085</v>
      </c>
      <c r="I677" s="127"/>
      <c r="J677" s="35"/>
      <c r="K677" s="36"/>
      <c r="L677" s="162"/>
    </row>
    <row r="678" spans="1:12" ht="15" customHeight="1">
      <c r="A678" s="165">
        <v>1369932</v>
      </c>
      <c r="B678" s="181" t="s">
        <v>3175</v>
      </c>
      <c r="C678" s="181" t="s">
        <v>2296</v>
      </c>
      <c r="D678" s="182" t="s">
        <v>3176</v>
      </c>
      <c r="E678" s="183">
        <v>5</v>
      </c>
      <c r="F678" s="184">
        <v>43970</v>
      </c>
      <c r="G678" s="126"/>
      <c r="H678" s="36" t="s">
        <v>3177</v>
      </c>
      <c r="I678" s="127" t="s">
        <v>2287</v>
      </c>
      <c r="J678" s="35"/>
      <c r="K678" s="36"/>
      <c r="L678" s="162"/>
    </row>
    <row r="679" spans="1:12" ht="15" customHeight="1">
      <c r="A679" s="165" t="s">
        <v>174</v>
      </c>
      <c r="B679" s="181" t="s">
        <v>3178</v>
      </c>
      <c r="C679" s="181" t="s">
        <v>2407</v>
      </c>
      <c r="D679" s="182" t="s">
        <v>3179</v>
      </c>
      <c r="E679" s="183">
        <v>5</v>
      </c>
      <c r="F679" s="184">
        <v>43963</v>
      </c>
      <c r="G679" s="126"/>
      <c r="H679" s="36" t="s">
        <v>3180</v>
      </c>
      <c r="I679" s="127" t="s">
        <v>2948</v>
      </c>
      <c r="J679" s="35"/>
      <c r="K679" s="36"/>
      <c r="L679" s="162"/>
    </row>
    <row r="680" spans="1:12" ht="15" customHeight="1">
      <c r="A680" s="165" t="s">
        <v>174</v>
      </c>
      <c r="B680" s="181" t="s">
        <v>3181</v>
      </c>
      <c r="C680" s="181" t="s">
        <v>3182</v>
      </c>
      <c r="D680" s="182" t="s">
        <v>3183</v>
      </c>
      <c r="E680" s="183">
        <v>1</v>
      </c>
      <c r="F680" s="184">
        <v>42396</v>
      </c>
      <c r="G680" s="126"/>
      <c r="H680" s="36" t="s">
        <v>3184</v>
      </c>
      <c r="I680" s="127" t="s">
        <v>2918</v>
      </c>
      <c r="J680" s="35"/>
      <c r="K680" s="36"/>
      <c r="L680" s="162"/>
    </row>
    <row r="681" spans="1:12" ht="15" customHeight="1">
      <c r="A681" s="165" t="s">
        <v>174</v>
      </c>
      <c r="B681" s="181" t="s">
        <v>3185</v>
      </c>
      <c r="C681" s="181" t="s">
        <v>3182</v>
      </c>
      <c r="D681" s="182" t="s">
        <v>3186</v>
      </c>
      <c r="E681" s="183">
        <v>1</v>
      </c>
      <c r="F681" s="184">
        <v>42396</v>
      </c>
      <c r="G681" s="126"/>
      <c r="H681" s="36" t="s">
        <v>3187</v>
      </c>
      <c r="I681" s="127" t="s">
        <v>2918</v>
      </c>
      <c r="J681" s="35"/>
      <c r="K681" s="36"/>
      <c r="L681" s="162"/>
    </row>
    <row r="682" spans="1:12" ht="15" customHeight="1">
      <c r="A682" s="165" t="s">
        <v>174</v>
      </c>
      <c r="B682" s="181" t="s">
        <v>3188</v>
      </c>
      <c r="C682" s="181" t="s">
        <v>3182</v>
      </c>
      <c r="D682" s="182" t="s">
        <v>3189</v>
      </c>
      <c r="E682" s="183">
        <v>1</v>
      </c>
      <c r="F682" s="184">
        <v>42396</v>
      </c>
      <c r="G682" s="126"/>
      <c r="H682" s="36" t="s">
        <v>3190</v>
      </c>
      <c r="I682" s="127" t="s">
        <v>2287</v>
      </c>
      <c r="J682" s="35"/>
      <c r="K682" s="36"/>
      <c r="L682" s="162"/>
    </row>
    <row r="683" spans="1:12" ht="15" customHeight="1">
      <c r="A683" s="165">
        <v>1321305</v>
      </c>
      <c r="B683" s="181" t="s">
        <v>3191</v>
      </c>
      <c r="C683" s="181" t="s">
        <v>3182</v>
      </c>
      <c r="D683" s="182" t="s">
        <v>3192</v>
      </c>
      <c r="E683" s="183">
        <v>4</v>
      </c>
      <c r="F683" s="184">
        <v>43927</v>
      </c>
      <c r="G683" s="126"/>
      <c r="H683" s="36" t="s">
        <v>3193</v>
      </c>
      <c r="I683" s="127" t="s">
        <v>2287</v>
      </c>
      <c r="J683" s="35"/>
      <c r="K683" s="36"/>
      <c r="L683" s="162"/>
    </row>
    <row r="684" spans="1:12" ht="15" customHeight="1">
      <c r="A684" s="165">
        <v>1321268</v>
      </c>
      <c r="B684" s="181" t="s">
        <v>3194</v>
      </c>
      <c r="C684" s="181" t="s">
        <v>3182</v>
      </c>
      <c r="D684" s="182" t="s">
        <v>3192</v>
      </c>
      <c r="E684" s="183">
        <v>4</v>
      </c>
      <c r="F684" s="184">
        <v>43927</v>
      </c>
      <c r="G684" s="126"/>
      <c r="H684" s="36"/>
      <c r="I684" s="127"/>
      <c r="J684" s="35"/>
      <c r="K684" s="36"/>
      <c r="L684" s="162"/>
    </row>
    <row r="685" spans="1:12" ht="15" customHeight="1">
      <c r="A685" s="165">
        <v>1321267</v>
      </c>
      <c r="B685" s="181" t="s">
        <v>3195</v>
      </c>
      <c r="C685" s="181" t="s">
        <v>3182</v>
      </c>
      <c r="D685" s="182" t="s">
        <v>3196</v>
      </c>
      <c r="E685" s="183">
        <v>3</v>
      </c>
      <c r="F685" s="184">
        <v>43654</v>
      </c>
      <c r="G685" s="126"/>
      <c r="H685" s="36" t="s">
        <v>3197</v>
      </c>
      <c r="I685" s="127" t="s">
        <v>2287</v>
      </c>
      <c r="J685" s="35"/>
      <c r="K685" s="36"/>
      <c r="L685" s="162"/>
    </row>
    <row r="686" spans="1:12" ht="15" customHeight="1">
      <c r="A686" s="165">
        <v>1321095</v>
      </c>
      <c r="B686" s="181" t="s">
        <v>3198</v>
      </c>
      <c r="C686" s="181" t="s">
        <v>3182</v>
      </c>
      <c r="D686" s="182" t="s">
        <v>3199</v>
      </c>
      <c r="E686" s="183">
        <v>4</v>
      </c>
      <c r="F686" s="184">
        <v>43812</v>
      </c>
      <c r="G686" s="126"/>
      <c r="H686" s="36" t="s">
        <v>3200</v>
      </c>
      <c r="I686" s="127" t="s">
        <v>2918</v>
      </c>
      <c r="J686" s="35"/>
      <c r="K686" s="36"/>
      <c r="L686" s="162"/>
    </row>
    <row r="687" spans="1:12" ht="15" customHeight="1">
      <c r="A687" s="165">
        <v>1321278</v>
      </c>
      <c r="B687" s="181" t="s">
        <v>3201</v>
      </c>
      <c r="C687" s="181" t="s">
        <v>3182</v>
      </c>
      <c r="D687" s="182" t="s">
        <v>3199</v>
      </c>
      <c r="E687" s="183">
        <v>4</v>
      </c>
      <c r="F687" s="184">
        <v>43812</v>
      </c>
      <c r="G687" s="126"/>
      <c r="H687" s="36"/>
      <c r="I687" s="127"/>
      <c r="J687" s="35"/>
      <c r="K687" s="36"/>
      <c r="L687" s="162"/>
    </row>
    <row r="688" spans="1:12" ht="15" customHeight="1">
      <c r="A688" s="165" t="s">
        <v>174</v>
      </c>
      <c r="B688" s="181" t="s">
        <v>3202</v>
      </c>
      <c r="C688" s="181" t="s">
        <v>3182</v>
      </c>
      <c r="D688" s="182" t="s">
        <v>3203</v>
      </c>
      <c r="E688" s="183">
        <v>1</v>
      </c>
      <c r="F688" s="184">
        <v>42396</v>
      </c>
      <c r="G688" s="126"/>
      <c r="H688" s="36" t="s">
        <v>3204</v>
      </c>
      <c r="I688" s="127" t="s">
        <v>2406</v>
      </c>
      <c r="J688" s="35"/>
      <c r="K688" s="36"/>
      <c r="L688" s="162"/>
    </row>
    <row r="689" spans="1:12" ht="15" customHeight="1">
      <c r="A689" s="165">
        <v>1321089</v>
      </c>
      <c r="B689" s="181" t="s">
        <v>3205</v>
      </c>
      <c r="C689" s="181" t="s">
        <v>3182</v>
      </c>
      <c r="D689" s="182" t="s">
        <v>3206</v>
      </c>
      <c r="E689" s="183">
        <v>4</v>
      </c>
      <c r="F689" s="184">
        <v>43648</v>
      </c>
      <c r="G689" s="126"/>
      <c r="H689" s="36" t="s">
        <v>3207</v>
      </c>
      <c r="I689" s="127" t="s">
        <v>2406</v>
      </c>
      <c r="J689" s="35"/>
      <c r="K689" s="36"/>
      <c r="L689" s="162"/>
    </row>
    <row r="690" spans="1:12" ht="15" customHeight="1">
      <c r="A690" s="165" t="s">
        <v>174</v>
      </c>
      <c r="B690" s="181" t="s">
        <v>3208</v>
      </c>
      <c r="C690" s="181" t="s">
        <v>3182</v>
      </c>
      <c r="D690" s="182" t="s">
        <v>3209</v>
      </c>
      <c r="E690" s="183">
        <v>1</v>
      </c>
      <c r="F690" s="184">
        <v>42480</v>
      </c>
      <c r="G690" s="126"/>
      <c r="H690" s="36" t="s">
        <v>3210</v>
      </c>
      <c r="I690" s="127" t="s">
        <v>2937</v>
      </c>
      <c r="J690" s="35"/>
      <c r="K690" s="36"/>
      <c r="L690" s="162"/>
    </row>
    <row r="691" spans="1:12" ht="15" customHeight="1">
      <c r="A691" s="165" t="s">
        <v>174</v>
      </c>
      <c r="B691" s="181" t="s">
        <v>3211</v>
      </c>
      <c r="C691" s="181" t="s">
        <v>3182</v>
      </c>
      <c r="D691" s="182" t="s">
        <v>3212</v>
      </c>
      <c r="E691" s="183">
        <v>1</v>
      </c>
      <c r="F691" s="184">
        <v>42480</v>
      </c>
      <c r="G691" s="126"/>
      <c r="H691" s="36" t="s">
        <v>3213</v>
      </c>
      <c r="I691" s="127" t="s">
        <v>2937</v>
      </c>
      <c r="J691" s="35"/>
      <c r="K691" s="36"/>
      <c r="L691" s="162"/>
    </row>
    <row r="692" spans="1:12" ht="15" customHeight="1">
      <c r="A692" s="165" t="s">
        <v>174</v>
      </c>
      <c r="B692" s="181" t="s">
        <v>3214</v>
      </c>
      <c r="C692" s="181" t="s">
        <v>3182</v>
      </c>
      <c r="D692" s="182" t="s">
        <v>3215</v>
      </c>
      <c r="E692" s="183">
        <v>1</v>
      </c>
      <c r="F692" s="184">
        <v>42480</v>
      </c>
      <c r="G692" s="126"/>
      <c r="H692" s="36" t="s">
        <v>3216</v>
      </c>
      <c r="I692" s="127" t="s">
        <v>2937</v>
      </c>
      <c r="J692" s="35"/>
      <c r="K692" s="36"/>
      <c r="L692" s="162"/>
    </row>
    <row r="693" spans="1:12" ht="15" customHeight="1">
      <c r="A693" s="165" t="s">
        <v>174</v>
      </c>
      <c r="B693" s="181" t="s">
        <v>3211</v>
      </c>
      <c r="C693" s="181" t="s">
        <v>3182</v>
      </c>
      <c r="D693" s="182" t="s">
        <v>3217</v>
      </c>
      <c r="E693" s="183">
        <v>2</v>
      </c>
      <c r="F693" s="184">
        <v>43234</v>
      </c>
      <c r="G693" s="126"/>
      <c r="H693" s="36" t="s">
        <v>3218</v>
      </c>
      <c r="I693" s="127" t="s">
        <v>2948</v>
      </c>
      <c r="J693" s="35"/>
      <c r="K693" s="36"/>
      <c r="L693" s="162"/>
    </row>
    <row r="694" spans="1:12" ht="15" customHeight="1">
      <c r="A694" s="165">
        <v>1321096</v>
      </c>
      <c r="B694" s="181" t="s">
        <v>3219</v>
      </c>
      <c r="C694" s="181" t="s">
        <v>3182</v>
      </c>
      <c r="D694" s="182" t="s">
        <v>3220</v>
      </c>
      <c r="E694" s="183">
        <v>4</v>
      </c>
      <c r="F694" s="184">
        <v>44032</v>
      </c>
      <c r="G694" s="126"/>
      <c r="H694" s="36" t="s">
        <v>3221</v>
      </c>
      <c r="I694" s="127" t="s">
        <v>2918</v>
      </c>
      <c r="J694" s="35"/>
      <c r="K694" s="36"/>
      <c r="L694" s="162"/>
    </row>
    <row r="695" spans="1:12" ht="15" customHeight="1">
      <c r="A695" s="165" t="s">
        <v>174</v>
      </c>
      <c r="B695" s="181" t="s">
        <v>3222</v>
      </c>
      <c r="C695" s="181" t="s">
        <v>3182</v>
      </c>
      <c r="D695" s="182" t="s">
        <v>3220</v>
      </c>
      <c r="E695" s="183">
        <v>4</v>
      </c>
      <c r="F695" s="184">
        <v>44032</v>
      </c>
      <c r="G695" s="126"/>
      <c r="H695" s="36" t="s">
        <v>3221</v>
      </c>
      <c r="I695" s="127" t="s">
        <v>2918</v>
      </c>
      <c r="J695" s="35"/>
      <c r="K695" s="36"/>
      <c r="L695" s="162"/>
    </row>
    <row r="696" spans="1:12" ht="15" customHeight="1">
      <c r="A696" s="165" t="s">
        <v>174</v>
      </c>
      <c r="B696" s="181" t="s">
        <v>3223</v>
      </c>
      <c r="C696" s="181" t="s">
        <v>3182</v>
      </c>
      <c r="D696" s="182" t="s">
        <v>3224</v>
      </c>
      <c r="E696" s="183">
        <v>1</v>
      </c>
      <c r="F696" s="184">
        <v>42556</v>
      </c>
      <c r="G696" s="126"/>
      <c r="H696" s="36" t="s">
        <v>3225</v>
      </c>
      <c r="I696" s="127" t="s">
        <v>3226</v>
      </c>
      <c r="J696" s="35"/>
      <c r="K696" s="36"/>
      <c r="L696" s="162"/>
    </row>
    <row r="697" spans="1:12" ht="15" customHeight="1">
      <c r="A697" s="165" t="s">
        <v>174</v>
      </c>
      <c r="B697" s="181" t="s">
        <v>3227</v>
      </c>
      <c r="C697" s="181" t="s">
        <v>3182</v>
      </c>
      <c r="D697" s="182" t="s">
        <v>3228</v>
      </c>
      <c r="E697" s="183">
        <v>1</v>
      </c>
      <c r="F697" s="184">
        <v>42556</v>
      </c>
      <c r="G697" s="126"/>
      <c r="H697" s="36" t="s">
        <v>3229</v>
      </c>
      <c r="I697" s="127" t="s">
        <v>3226</v>
      </c>
      <c r="J697" s="35"/>
      <c r="K697" s="36"/>
      <c r="L697" s="162"/>
    </row>
    <row r="698" spans="1:12" ht="15" customHeight="1">
      <c r="A698" s="165" t="s">
        <v>174</v>
      </c>
      <c r="B698" s="181" t="s">
        <v>3230</v>
      </c>
      <c r="C698" s="181" t="s">
        <v>2751</v>
      </c>
      <c r="D698" s="182" t="s">
        <v>3231</v>
      </c>
      <c r="E698" s="183">
        <v>2</v>
      </c>
      <c r="F698" s="184">
        <v>43472</v>
      </c>
      <c r="G698" s="126">
        <v>1150998</v>
      </c>
      <c r="H698" s="36" t="s">
        <v>3232</v>
      </c>
      <c r="I698" s="127" t="s">
        <v>2951</v>
      </c>
      <c r="J698" s="35"/>
      <c r="K698" s="36"/>
      <c r="L698" s="162"/>
    </row>
    <row r="699" spans="1:12" ht="15" customHeight="1">
      <c r="A699" s="165" t="s">
        <v>174</v>
      </c>
      <c r="B699" s="181" t="s">
        <v>3233</v>
      </c>
      <c r="C699" s="181" t="s">
        <v>2751</v>
      </c>
      <c r="D699" s="182" t="s">
        <v>3234</v>
      </c>
      <c r="E699" s="183">
        <v>2</v>
      </c>
      <c r="F699" s="184">
        <v>43439</v>
      </c>
      <c r="G699" s="126"/>
      <c r="H699" s="36" t="s">
        <v>3235</v>
      </c>
      <c r="I699" s="127" t="s">
        <v>2959</v>
      </c>
      <c r="J699" s="35"/>
      <c r="K699" s="36"/>
      <c r="L699" s="162"/>
    </row>
    <row r="700" spans="1:12" ht="15" customHeight="1">
      <c r="A700" s="165">
        <v>1321238</v>
      </c>
      <c r="B700" s="181" t="s">
        <v>3236</v>
      </c>
      <c r="C700" s="181" t="s">
        <v>3182</v>
      </c>
      <c r="D700" s="181" t="s">
        <v>3237</v>
      </c>
      <c r="E700" s="183">
        <v>4</v>
      </c>
      <c r="F700" s="184">
        <v>43963</v>
      </c>
      <c r="G700" s="126"/>
      <c r="H700" s="36"/>
      <c r="I700" s="127"/>
      <c r="J700" s="35"/>
      <c r="K700" s="36"/>
      <c r="L700" s="162"/>
    </row>
    <row r="701" spans="1:12" ht="15" customHeight="1">
      <c r="A701" s="165" t="s">
        <v>174</v>
      </c>
      <c r="B701" s="181" t="s">
        <v>3238</v>
      </c>
      <c r="C701" s="181" t="s">
        <v>3239</v>
      </c>
      <c r="D701" s="182" t="s">
        <v>3240</v>
      </c>
      <c r="E701" s="183">
        <v>3</v>
      </c>
      <c r="F701" s="184">
        <v>45327</v>
      </c>
      <c r="G701" s="126"/>
      <c r="H701" s="36" t="s">
        <v>3241</v>
      </c>
      <c r="I701" s="127" t="s">
        <v>2287</v>
      </c>
      <c r="J701" s="35"/>
      <c r="K701" s="36"/>
      <c r="L701" s="162"/>
    </row>
    <row r="702" spans="1:12" ht="15" customHeight="1">
      <c r="A702" s="165" t="s">
        <v>174</v>
      </c>
      <c r="B702" s="181" t="s">
        <v>3242</v>
      </c>
      <c r="C702" s="181" t="s">
        <v>3182</v>
      </c>
      <c r="D702" s="182" t="s">
        <v>3243</v>
      </c>
      <c r="E702" s="183">
        <v>2</v>
      </c>
      <c r="F702" s="184">
        <v>43812</v>
      </c>
      <c r="G702" s="126"/>
      <c r="H702" s="36" t="s">
        <v>3244</v>
      </c>
      <c r="I702" s="127" t="s">
        <v>2287</v>
      </c>
      <c r="J702" s="35"/>
      <c r="K702" s="36"/>
      <c r="L702" s="162"/>
    </row>
    <row r="703" spans="1:12" s="39" customFormat="1" ht="15" customHeight="1">
      <c r="A703" s="165">
        <v>1322010</v>
      </c>
      <c r="B703" s="181" t="s">
        <v>3245</v>
      </c>
      <c r="C703" s="181" t="s">
        <v>3182</v>
      </c>
      <c r="D703" s="182" t="s">
        <v>3246</v>
      </c>
      <c r="E703" s="183">
        <v>2</v>
      </c>
      <c r="F703" s="184">
        <v>43718</v>
      </c>
      <c r="G703" s="132"/>
      <c r="H703" s="53"/>
      <c r="I703" s="133"/>
      <c r="J703" s="52"/>
      <c r="K703" s="53"/>
      <c r="L703" s="169"/>
    </row>
    <row r="704" spans="1:12" s="39" customFormat="1" ht="15" customHeight="1">
      <c r="A704" s="165">
        <v>1323380</v>
      </c>
      <c r="B704" s="181" t="s">
        <v>3247</v>
      </c>
      <c r="C704" s="181" t="s">
        <v>3182</v>
      </c>
      <c r="D704" s="182" t="s">
        <v>3248</v>
      </c>
      <c r="E704" s="183">
        <v>3</v>
      </c>
      <c r="F704" s="184">
        <v>43797</v>
      </c>
      <c r="G704" s="126"/>
      <c r="H704" s="36"/>
      <c r="I704" s="127"/>
      <c r="J704" s="52"/>
      <c r="K704" s="53"/>
      <c r="L704" s="169"/>
    </row>
    <row r="705" spans="1:12" s="39" customFormat="1" ht="15" customHeight="1">
      <c r="A705" s="165">
        <v>1323423</v>
      </c>
      <c r="B705" s="181" t="s">
        <v>3249</v>
      </c>
      <c r="C705" s="181" t="s">
        <v>3182</v>
      </c>
      <c r="D705" s="182" t="s">
        <v>3250</v>
      </c>
      <c r="E705" s="183">
        <v>4</v>
      </c>
      <c r="F705" s="184">
        <v>43963</v>
      </c>
      <c r="G705" s="126"/>
      <c r="H705" s="36"/>
      <c r="I705" s="127"/>
      <c r="J705" s="52"/>
      <c r="K705" s="53"/>
      <c r="L705" s="169"/>
    </row>
    <row r="706" spans="1:12" s="39" customFormat="1" ht="15" customHeight="1">
      <c r="A706" s="165">
        <v>1323425</v>
      </c>
      <c r="B706" s="181" t="s">
        <v>3251</v>
      </c>
      <c r="C706" s="181" t="s">
        <v>3182</v>
      </c>
      <c r="D706" s="182" t="s">
        <v>3252</v>
      </c>
      <c r="E706" s="183">
        <v>4</v>
      </c>
      <c r="F706" s="184">
        <v>44683</v>
      </c>
      <c r="G706" s="126"/>
      <c r="H706" s="36"/>
      <c r="I706" s="127"/>
      <c r="J706" s="52"/>
      <c r="K706" s="53"/>
      <c r="L706" s="169"/>
    </row>
    <row r="707" spans="1:12" s="39" customFormat="1" ht="15" customHeight="1">
      <c r="A707" s="165" t="s">
        <v>174</v>
      </c>
      <c r="B707" s="181" t="s">
        <v>3253</v>
      </c>
      <c r="C707" s="181" t="s">
        <v>3182</v>
      </c>
      <c r="D707" s="182" t="s">
        <v>3254</v>
      </c>
      <c r="E707" s="183">
        <v>3</v>
      </c>
      <c r="F707" s="184">
        <v>43804</v>
      </c>
      <c r="G707" s="132"/>
      <c r="H707" s="53"/>
      <c r="I707" s="133"/>
      <c r="J707" s="52"/>
      <c r="K707" s="53"/>
      <c r="L707" s="169"/>
    </row>
    <row r="708" spans="1:12" s="39" customFormat="1" ht="15" customHeight="1">
      <c r="A708" s="165" t="s">
        <v>174</v>
      </c>
      <c r="B708" s="181" t="s">
        <v>3255</v>
      </c>
      <c r="C708" s="181" t="s">
        <v>3114</v>
      </c>
      <c r="D708" s="182" t="s">
        <v>3256</v>
      </c>
      <c r="E708" s="183">
        <v>1</v>
      </c>
      <c r="F708" s="184">
        <v>43543</v>
      </c>
      <c r="G708" s="126"/>
      <c r="H708" s="36"/>
      <c r="I708" s="127"/>
      <c r="J708" s="52"/>
      <c r="K708" s="53"/>
      <c r="L708" s="169"/>
    </row>
    <row r="709" spans="1:12" s="39" customFormat="1" ht="15" customHeight="1">
      <c r="A709" s="165" t="s">
        <v>174</v>
      </c>
      <c r="B709" s="181" t="s">
        <v>3257</v>
      </c>
      <c r="C709" s="181" t="s">
        <v>3114</v>
      </c>
      <c r="D709" s="182" t="s">
        <v>3258</v>
      </c>
      <c r="E709" s="183">
        <v>1</v>
      </c>
      <c r="F709" s="184">
        <v>43545</v>
      </c>
      <c r="G709" s="126"/>
      <c r="H709" s="36"/>
      <c r="I709" s="127"/>
      <c r="J709" s="52"/>
      <c r="K709" s="53"/>
      <c r="L709" s="169"/>
    </row>
    <row r="710" spans="1:12" s="39" customFormat="1" ht="15" customHeight="1">
      <c r="A710" s="138" t="s">
        <v>174</v>
      </c>
      <c r="B710" s="139" t="s">
        <v>3259</v>
      </c>
      <c r="C710" s="139" t="s">
        <v>3260</v>
      </c>
      <c r="D710" s="196" t="s">
        <v>3261</v>
      </c>
      <c r="E710" s="140">
        <v>1</v>
      </c>
      <c r="F710" s="141">
        <v>42746</v>
      </c>
      <c r="G710" s="126"/>
      <c r="H710" s="36"/>
      <c r="I710" s="127"/>
      <c r="J710" s="52"/>
      <c r="K710" s="53"/>
      <c r="L710" s="169"/>
    </row>
    <row r="711" spans="1:12" s="39" customFormat="1" ht="15" customHeight="1">
      <c r="A711" s="138" t="s">
        <v>174</v>
      </c>
      <c r="B711" s="139" t="s">
        <v>3262</v>
      </c>
      <c r="C711" s="139" t="s">
        <v>3260</v>
      </c>
      <c r="D711" s="196" t="s">
        <v>3263</v>
      </c>
      <c r="E711" s="140">
        <v>1</v>
      </c>
      <c r="F711" s="141">
        <v>42746</v>
      </c>
      <c r="G711" s="126"/>
      <c r="H711" s="36"/>
      <c r="I711" s="127"/>
      <c r="J711" s="52"/>
      <c r="K711" s="53"/>
      <c r="L711" s="169"/>
    </row>
    <row r="712" spans="1:12" s="39" customFormat="1" ht="15" customHeight="1">
      <c r="A712" s="138">
        <v>1370030</v>
      </c>
      <c r="B712" s="139" t="s">
        <v>3264</v>
      </c>
      <c r="C712" s="139" t="s">
        <v>1352</v>
      </c>
      <c r="D712" s="196" t="s">
        <v>3265</v>
      </c>
      <c r="E712" s="140">
        <v>1</v>
      </c>
      <c r="F712" s="141">
        <v>42746</v>
      </c>
      <c r="G712" s="126">
        <v>114033</v>
      </c>
      <c r="H712" s="36" t="s">
        <v>3266</v>
      </c>
      <c r="I712" s="127" t="s">
        <v>3267</v>
      </c>
      <c r="J712" s="52"/>
      <c r="K712" s="53"/>
      <c r="L712" s="169"/>
    </row>
    <row r="713" spans="1:12" s="39" customFormat="1" ht="15" customHeight="1">
      <c r="A713" s="138" t="s">
        <v>174</v>
      </c>
      <c r="B713" s="139" t="s">
        <v>3268</v>
      </c>
      <c r="C713" s="139" t="s">
        <v>3118</v>
      </c>
      <c r="D713" s="196" t="s">
        <v>3269</v>
      </c>
      <c r="E713" s="140">
        <v>1</v>
      </c>
      <c r="F713" s="141">
        <v>42751</v>
      </c>
      <c r="G713" s="126"/>
      <c r="H713" s="36" t="s">
        <v>3270</v>
      </c>
      <c r="I713" s="127"/>
      <c r="J713" s="52"/>
      <c r="K713" s="53"/>
      <c r="L713" s="169"/>
    </row>
    <row r="714" spans="1:12" s="131" customFormat="1" ht="15" customHeight="1">
      <c r="A714" s="138" t="s">
        <v>174</v>
      </c>
      <c r="B714" s="139" t="s">
        <v>3271</v>
      </c>
      <c r="C714" s="139" t="s">
        <v>1352</v>
      </c>
      <c r="D714" s="139" t="s">
        <v>3272</v>
      </c>
      <c r="E714" s="140">
        <v>1</v>
      </c>
      <c r="F714" s="141">
        <v>42751</v>
      </c>
      <c r="G714" s="126"/>
      <c r="H714" s="36" t="s">
        <v>3273</v>
      </c>
      <c r="I714" s="127"/>
      <c r="J714" s="128"/>
      <c r="K714" s="129"/>
      <c r="L714" s="130"/>
    </row>
    <row r="715" spans="1:12" s="39" customFormat="1" ht="15" customHeight="1">
      <c r="A715" s="138" t="s">
        <v>174</v>
      </c>
      <c r="B715" s="139" t="s">
        <v>3274</v>
      </c>
      <c r="C715" s="139" t="s">
        <v>3118</v>
      </c>
      <c r="D715" s="196" t="s">
        <v>3275</v>
      </c>
      <c r="E715" s="140">
        <v>1</v>
      </c>
      <c r="F715" s="141">
        <v>42747</v>
      </c>
      <c r="G715" s="126"/>
      <c r="H715" s="36" t="s">
        <v>3276</v>
      </c>
      <c r="I715" s="127"/>
      <c r="J715" s="52"/>
      <c r="K715" s="53"/>
      <c r="L715" s="169"/>
    </row>
    <row r="716" spans="1:12" s="39" customFormat="1" ht="15" customHeight="1">
      <c r="A716" s="138" t="s">
        <v>174</v>
      </c>
      <c r="B716" s="139" t="s">
        <v>3277</v>
      </c>
      <c r="C716" s="139" t="s">
        <v>3118</v>
      </c>
      <c r="D716" s="196" t="s">
        <v>3278</v>
      </c>
      <c r="E716" s="140">
        <v>1</v>
      </c>
      <c r="F716" s="141">
        <v>42746</v>
      </c>
      <c r="G716" s="126"/>
      <c r="H716" s="36" t="s">
        <v>3279</v>
      </c>
      <c r="I716" s="127"/>
      <c r="J716" s="52"/>
      <c r="K716" s="53"/>
      <c r="L716" s="169"/>
    </row>
    <row r="717" spans="1:12" s="39" customFormat="1" ht="15" customHeight="1">
      <c r="A717" s="138" t="s">
        <v>174</v>
      </c>
      <c r="B717" s="139" t="s">
        <v>3259</v>
      </c>
      <c r="C717" s="139" t="s">
        <v>3118</v>
      </c>
      <c r="D717" s="196" t="s">
        <v>3280</v>
      </c>
      <c r="E717" s="140">
        <v>1</v>
      </c>
      <c r="F717" s="141">
        <v>43958</v>
      </c>
      <c r="G717" s="126"/>
      <c r="H717" s="36" t="s">
        <v>3281</v>
      </c>
      <c r="I717" s="127"/>
      <c r="J717" s="52"/>
      <c r="K717" s="53"/>
      <c r="L717" s="169"/>
    </row>
    <row r="718" spans="1:12" s="39" customFormat="1" ht="15" customHeight="1">
      <c r="A718" s="138" t="s">
        <v>174</v>
      </c>
      <c r="B718" s="139" t="s">
        <v>3282</v>
      </c>
      <c r="C718" s="139" t="s">
        <v>3118</v>
      </c>
      <c r="D718" s="196" t="s">
        <v>3283</v>
      </c>
      <c r="E718" s="140">
        <v>1</v>
      </c>
      <c r="F718" s="141">
        <v>43977</v>
      </c>
      <c r="G718" s="126"/>
      <c r="H718" s="36" t="s">
        <v>3284</v>
      </c>
      <c r="I718" s="127"/>
      <c r="J718" s="52"/>
      <c r="K718" s="53"/>
      <c r="L718" s="169"/>
    </row>
    <row r="719" spans="1:12" s="39" customFormat="1" ht="15" customHeight="1">
      <c r="A719" s="138" t="s">
        <v>174</v>
      </c>
      <c r="B719" s="139" t="s">
        <v>3285</v>
      </c>
      <c r="C719" s="139" t="s">
        <v>3118</v>
      </c>
      <c r="D719" s="196" t="s">
        <v>3286</v>
      </c>
      <c r="E719" s="140">
        <v>1</v>
      </c>
      <c r="F719" s="141">
        <v>43978</v>
      </c>
      <c r="G719" s="126">
        <v>1361319</v>
      </c>
      <c r="H719" s="36" t="s">
        <v>3287</v>
      </c>
      <c r="I719" s="127"/>
      <c r="J719" s="52"/>
      <c r="K719" s="53"/>
      <c r="L719" s="169"/>
    </row>
    <row r="720" spans="1:12" ht="15" customHeight="1">
      <c r="A720" s="165" t="s">
        <v>174</v>
      </c>
      <c r="B720" s="181" t="s">
        <v>3288</v>
      </c>
      <c r="C720" s="181" t="s">
        <v>3289</v>
      </c>
      <c r="D720" s="182" t="s">
        <v>3290</v>
      </c>
      <c r="E720" s="183">
        <v>1</v>
      </c>
      <c r="F720" s="184">
        <v>46000</v>
      </c>
      <c r="G720" s="126"/>
      <c r="H720" s="36" t="s">
        <v>3180</v>
      </c>
      <c r="I720" s="127" t="s">
        <v>2948</v>
      </c>
      <c r="J720" s="35"/>
      <c r="K720" s="36"/>
      <c r="L720" s="162"/>
    </row>
    <row r="721" spans="1:12" s="39" customFormat="1" ht="15" customHeight="1">
      <c r="A721" s="138" t="s">
        <v>174</v>
      </c>
      <c r="B721" s="139" t="s">
        <v>3291</v>
      </c>
      <c r="C721" s="139" t="s">
        <v>3118</v>
      </c>
      <c r="D721" s="196" t="s">
        <v>3292</v>
      </c>
      <c r="E721" s="140">
        <v>1</v>
      </c>
      <c r="F721" s="141">
        <v>42746</v>
      </c>
      <c r="G721" s="126"/>
      <c r="H721" s="36" t="s">
        <v>3293</v>
      </c>
      <c r="I721" s="127" t="s">
        <v>3267</v>
      </c>
      <c r="J721" s="52"/>
      <c r="K721" s="53"/>
      <c r="L721" s="169"/>
    </row>
    <row r="722" spans="1:12" s="39" customFormat="1" ht="15" customHeight="1">
      <c r="A722" s="138" t="s">
        <v>174</v>
      </c>
      <c r="B722" s="139" t="s">
        <v>3294</v>
      </c>
      <c r="C722" s="139" t="s">
        <v>3118</v>
      </c>
      <c r="D722" s="196" t="s">
        <v>3295</v>
      </c>
      <c r="E722" s="140">
        <v>1</v>
      </c>
      <c r="F722" s="141">
        <v>42746</v>
      </c>
      <c r="G722" s="126"/>
      <c r="H722" s="36" t="s">
        <v>3296</v>
      </c>
      <c r="I722" s="127"/>
      <c r="J722" s="52"/>
      <c r="K722" s="53"/>
      <c r="L722" s="169"/>
    </row>
    <row r="723" spans="1:12" s="39" customFormat="1" ht="15" customHeight="1">
      <c r="A723" s="138" t="s">
        <v>174</v>
      </c>
      <c r="B723" s="139" t="s">
        <v>3297</v>
      </c>
      <c r="C723" s="139" t="s">
        <v>3118</v>
      </c>
      <c r="D723" s="196" t="s">
        <v>3298</v>
      </c>
      <c r="E723" s="140">
        <v>1</v>
      </c>
      <c r="F723" s="141">
        <v>42746</v>
      </c>
      <c r="G723" s="126"/>
      <c r="H723" s="36" t="s">
        <v>3299</v>
      </c>
      <c r="I723" s="127"/>
      <c r="J723" s="52"/>
      <c r="K723" s="53"/>
      <c r="L723" s="169"/>
    </row>
    <row r="724" spans="1:12" s="39" customFormat="1" ht="15" customHeight="1">
      <c r="A724" s="138" t="s">
        <v>174</v>
      </c>
      <c r="B724" s="139" t="s">
        <v>3300</v>
      </c>
      <c r="C724" s="139" t="s">
        <v>3118</v>
      </c>
      <c r="D724" s="196" t="s">
        <v>3301</v>
      </c>
      <c r="E724" s="140">
        <v>1</v>
      </c>
      <c r="F724" s="141">
        <v>42745</v>
      </c>
      <c r="G724" s="126"/>
      <c r="H724" s="36" t="s">
        <v>3302</v>
      </c>
      <c r="I724" s="127"/>
      <c r="J724" s="52"/>
      <c r="K724" s="53"/>
      <c r="L724" s="169"/>
    </row>
    <row r="725" spans="1:12" s="39" customFormat="1" ht="15" customHeight="1">
      <c r="A725" s="138" t="s">
        <v>174</v>
      </c>
      <c r="B725" s="139" t="s">
        <v>3303</v>
      </c>
      <c r="C725" s="139" t="s">
        <v>3118</v>
      </c>
      <c r="D725" s="196" t="s">
        <v>3304</v>
      </c>
      <c r="E725" s="140">
        <v>1</v>
      </c>
      <c r="F725" s="141">
        <v>42745</v>
      </c>
      <c r="G725" s="126"/>
      <c r="H725" s="36" t="s">
        <v>3305</v>
      </c>
      <c r="I725" s="127"/>
      <c r="J725" s="52"/>
      <c r="K725" s="53"/>
      <c r="L725" s="169"/>
    </row>
    <row r="726" spans="1:12" s="39" customFormat="1" ht="15" customHeight="1">
      <c r="A726" s="138" t="s">
        <v>174</v>
      </c>
      <c r="B726" s="139" t="s">
        <v>3306</v>
      </c>
      <c r="C726" s="139" t="s">
        <v>3118</v>
      </c>
      <c r="D726" s="196" t="s">
        <v>3307</v>
      </c>
      <c r="E726" s="140">
        <v>1</v>
      </c>
      <c r="F726" s="141">
        <v>42745</v>
      </c>
      <c r="G726" s="126"/>
      <c r="H726" s="36" t="s">
        <v>3308</v>
      </c>
      <c r="I726" s="127"/>
      <c r="J726" s="52"/>
      <c r="K726" s="53"/>
      <c r="L726" s="169"/>
    </row>
    <row r="727" spans="1:12" s="39" customFormat="1" ht="15" customHeight="1">
      <c r="A727" s="138" t="s">
        <v>174</v>
      </c>
      <c r="B727" s="139" t="s">
        <v>3309</v>
      </c>
      <c r="C727" s="139" t="s">
        <v>3118</v>
      </c>
      <c r="D727" s="196" t="s">
        <v>3310</v>
      </c>
      <c r="E727" s="140">
        <v>1</v>
      </c>
      <c r="F727" s="141">
        <v>43963</v>
      </c>
      <c r="G727" s="126"/>
      <c r="H727" s="36" t="s">
        <v>3311</v>
      </c>
      <c r="I727" s="127"/>
      <c r="J727" s="52"/>
      <c r="K727" s="53"/>
      <c r="L727" s="169"/>
    </row>
    <row r="728" spans="1:12" s="39" customFormat="1" ht="15" customHeight="1">
      <c r="A728" s="138" t="s">
        <v>174</v>
      </c>
      <c r="B728" s="139" t="s">
        <v>3312</v>
      </c>
      <c r="C728" s="139" t="s">
        <v>3118</v>
      </c>
      <c r="D728" s="196" t="s">
        <v>3313</v>
      </c>
      <c r="E728" s="140">
        <v>1</v>
      </c>
      <c r="F728" s="141">
        <v>43978</v>
      </c>
      <c r="G728" s="126"/>
      <c r="H728" s="36" t="s">
        <v>3314</v>
      </c>
      <c r="I728" s="127"/>
      <c r="J728" s="52"/>
      <c r="K728" s="53"/>
      <c r="L728" s="169"/>
    </row>
    <row r="729" spans="1:12" s="39" customFormat="1" ht="15" customHeight="1">
      <c r="A729" s="138" t="s">
        <v>174</v>
      </c>
      <c r="B729" s="139" t="s">
        <v>3315</v>
      </c>
      <c r="C729" s="139" t="s">
        <v>3118</v>
      </c>
      <c r="D729" s="196" t="s">
        <v>3316</v>
      </c>
      <c r="E729" s="140">
        <v>1</v>
      </c>
      <c r="F729" s="141">
        <v>43978</v>
      </c>
      <c r="G729" s="126"/>
      <c r="H729" s="36" t="s">
        <v>3317</v>
      </c>
      <c r="I729" s="127"/>
      <c r="J729" s="52"/>
      <c r="K729" s="53"/>
      <c r="L729" s="169"/>
    </row>
    <row r="730" spans="1:12" customFormat="1" ht="15" customHeight="1">
      <c r="A730" s="165" t="s">
        <v>174</v>
      </c>
      <c r="B730" s="181" t="s">
        <v>3318</v>
      </c>
      <c r="C730" s="181" t="s">
        <v>3319</v>
      </c>
      <c r="D730" s="182" t="s">
        <v>3320</v>
      </c>
      <c r="E730" s="183">
        <v>2</v>
      </c>
      <c r="F730" s="184">
        <v>43437</v>
      </c>
      <c r="G730" s="126"/>
      <c r="H730" s="36" t="s">
        <v>3321</v>
      </c>
      <c r="I730" s="127" t="s">
        <v>2406</v>
      </c>
      <c r="J730" s="35"/>
      <c r="K730" s="36"/>
      <c r="L730" s="162"/>
    </row>
    <row r="731" spans="1:12" customFormat="1" ht="15" customHeight="1">
      <c r="A731" s="165" t="s">
        <v>174</v>
      </c>
      <c r="B731" s="181" t="s">
        <v>3322</v>
      </c>
      <c r="C731" s="181" t="s">
        <v>3323</v>
      </c>
      <c r="D731" s="182" t="s">
        <v>3324</v>
      </c>
      <c r="E731" s="183">
        <v>1</v>
      </c>
      <c r="F731" s="184">
        <v>43977</v>
      </c>
      <c r="G731" s="126"/>
      <c r="H731" s="36"/>
      <c r="I731" s="127"/>
      <c r="J731" s="35"/>
      <c r="K731" s="36"/>
      <c r="L731" s="162"/>
    </row>
    <row r="732" spans="1:12" customFormat="1" ht="15" customHeight="1">
      <c r="A732" s="165" t="s">
        <v>174</v>
      </c>
      <c r="B732" s="181" t="s">
        <v>3325</v>
      </c>
      <c r="C732" s="181" t="s">
        <v>3182</v>
      </c>
      <c r="D732" s="182" t="s">
        <v>3326</v>
      </c>
      <c r="E732" s="183">
        <v>1</v>
      </c>
      <c r="F732" s="184">
        <v>44567</v>
      </c>
      <c r="G732" s="126"/>
      <c r="H732" s="36"/>
      <c r="I732" s="127"/>
      <c r="J732" s="35"/>
      <c r="K732" s="36"/>
      <c r="L732" s="162"/>
    </row>
    <row r="733" spans="1:12" ht="15" customHeight="1">
      <c r="A733" s="165">
        <v>1297842</v>
      </c>
      <c r="B733" s="181" t="s">
        <v>3327</v>
      </c>
      <c r="C733" s="181" t="s">
        <v>3182</v>
      </c>
      <c r="D733" s="182" t="s">
        <v>3328</v>
      </c>
      <c r="E733" s="183">
        <v>4</v>
      </c>
      <c r="F733" s="184">
        <v>43437</v>
      </c>
      <c r="G733" s="126"/>
      <c r="H733" s="36" t="s">
        <v>3329</v>
      </c>
      <c r="I733" s="127" t="s">
        <v>3330</v>
      </c>
      <c r="J733" s="35"/>
      <c r="K733" s="36"/>
      <c r="L733" s="162"/>
    </row>
    <row r="734" spans="1:12" ht="15" customHeight="1">
      <c r="A734" s="165" t="s">
        <v>174</v>
      </c>
      <c r="B734" s="181" t="s">
        <v>3327</v>
      </c>
      <c r="C734" s="181" t="s">
        <v>3323</v>
      </c>
      <c r="D734" s="182" t="s">
        <v>3331</v>
      </c>
      <c r="E734" s="183">
        <v>1</v>
      </c>
      <c r="F734" s="184">
        <v>42745</v>
      </c>
      <c r="G734" s="126"/>
      <c r="H734" s="36" t="s">
        <v>3332</v>
      </c>
      <c r="I734" s="127" t="s">
        <v>3330</v>
      </c>
      <c r="J734" s="35"/>
      <c r="K734" s="36"/>
      <c r="L734" s="162"/>
    </row>
    <row r="735" spans="1:12" ht="15" customHeight="1">
      <c r="A735" s="165" t="s">
        <v>174</v>
      </c>
      <c r="B735" s="181" t="s">
        <v>3327</v>
      </c>
      <c r="C735" s="181" t="s">
        <v>3323</v>
      </c>
      <c r="D735" s="182" t="s">
        <v>3333</v>
      </c>
      <c r="E735" s="183">
        <v>1</v>
      </c>
      <c r="F735" s="184">
        <v>42745</v>
      </c>
      <c r="G735" s="126"/>
      <c r="H735" s="36" t="s">
        <v>3334</v>
      </c>
      <c r="I735" s="127" t="s">
        <v>3330</v>
      </c>
      <c r="J735" s="35"/>
      <c r="K735" s="36"/>
      <c r="L735" s="162"/>
    </row>
    <row r="736" spans="1:12" ht="15" customHeight="1">
      <c r="A736" s="165">
        <v>1314064</v>
      </c>
      <c r="B736" s="181" t="s">
        <v>3335</v>
      </c>
      <c r="C736" s="181" t="s">
        <v>3182</v>
      </c>
      <c r="D736" s="182" t="s">
        <v>3336</v>
      </c>
      <c r="E736" s="183">
        <v>2</v>
      </c>
      <c r="F736" s="184">
        <v>43402</v>
      </c>
      <c r="G736" s="126"/>
      <c r="H736" s="36" t="s">
        <v>45</v>
      </c>
      <c r="I736" s="127" t="s">
        <v>45</v>
      </c>
      <c r="J736" s="35"/>
      <c r="K736" s="36"/>
      <c r="L736" s="162"/>
    </row>
    <row r="737" spans="1:12" ht="15" customHeight="1">
      <c r="A737" s="165">
        <v>1314063</v>
      </c>
      <c r="B737" s="181" t="s">
        <v>3337</v>
      </c>
      <c r="C737" s="181" t="s">
        <v>3182</v>
      </c>
      <c r="D737" s="182" t="s">
        <v>3336</v>
      </c>
      <c r="E737" s="183">
        <v>2</v>
      </c>
      <c r="F737" s="184">
        <v>43402</v>
      </c>
      <c r="G737" s="126"/>
      <c r="H737" s="36" t="s">
        <v>45</v>
      </c>
      <c r="I737" s="127" t="s">
        <v>45</v>
      </c>
      <c r="J737" s="35"/>
      <c r="K737" s="36"/>
      <c r="L737" s="162"/>
    </row>
    <row r="738" spans="1:12" ht="15" customHeight="1">
      <c r="A738" s="165">
        <v>1314045</v>
      </c>
      <c r="B738" s="181" t="s">
        <v>3338</v>
      </c>
      <c r="C738" s="181" t="s">
        <v>3182</v>
      </c>
      <c r="D738" s="182" t="s">
        <v>3336</v>
      </c>
      <c r="E738" s="183">
        <v>2</v>
      </c>
      <c r="F738" s="184">
        <v>43402</v>
      </c>
      <c r="G738" s="126"/>
      <c r="H738" s="36" t="s">
        <v>45</v>
      </c>
      <c r="I738" s="127" t="s">
        <v>45</v>
      </c>
      <c r="J738" s="35"/>
      <c r="K738" s="36"/>
      <c r="L738" s="162"/>
    </row>
    <row r="739" spans="1:12" ht="15" customHeight="1">
      <c r="A739" s="165">
        <v>1314081</v>
      </c>
      <c r="B739" s="181" t="s">
        <v>3339</v>
      </c>
      <c r="C739" s="181" t="s">
        <v>3182</v>
      </c>
      <c r="D739" s="182" t="s">
        <v>3340</v>
      </c>
      <c r="E739" s="183">
        <v>2</v>
      </c>
      <c r="F739" s="184">
        <v>43402</v>
      </c>
      <c r="G739" s="126"/>
      <c r="H739" s="36" t="s">
        <v>45</v>
      </c>
      <c r="I739" s="127" t="s">
        <v>45</v>
      </c>
      <c r="J739" s="35"/>
      <c r="K739" s="36"/>
      <c r="L739" s="162"/>
    </row>
    <row r="740" spans="1:12" ht="15" customHeight="1">
      <c r="A740" s="165">
        <v>1314074</v>
      </c>
      <c r="B740" s="181" t="s">
        <v>3341</v>
      </c>
      <c r="C740" s="181" t="s">
        <v>3182</v>
      </c>
      <c r="D740" s="182" t="s">
        <v>3340</v>
      </c>
      <c r="E740" s="183">
        <v>2</v>
      </c>
      <c r="F740" s="184">
        <v>43402</v>
      </c>
      <c r="G740" s="126"/>
      <c r="H740" s="36" t="s">
        <v>45</v>
      </c>
      <c r="I740" s="127" t="s">
        <v>45</v>
      </c>
      <c r="J740" s="35"/>
      <c r="K740" s="36"/>
      <c r="L740" s="162"/>
    </row>
    <row r="741" spans="1:12" ht="15" customHeight="1">
      <c r="A741" s="165">
        <v>1323461</v>
      </c>
      <c r="B741" s="181" t="s">
        <v>3342</v>
      </c>
      <c r="C741" s="181" t="s">
        <v>3182</v>
      </c>
      <c r="D741" s="182" t="s">
        <v>3340</v>
      </c>
      <c r="E741" s="183">
        <v>2</v>
      </c>
      <c r="F741" s="184">
        <v>43402</v>
      </c>
      <c r="G741" s="126"/>
      <c r="H741" s="36" t="s">
        <v>45</v>
      </c>
      <c r="I741" s="127" t="s">
        <v>45</v>
      </c>
      <c r="J741" s="35"/>
      <c r="K741" s="36"/>
      <c r="L741" s="162"/>
    </row>
    <row r="742" spans="1:12" ht="15" customHeight="1">
      <c r="A742" s="165" t="s">
        <v>3343</v>
      </c>
      <c r="B742" s="181" t="s">
        <v>3344</v>
      </c>
      <c r="C742" s="181" t="s">
        <v>432</v>
      </c>
      <c r="D742" s="182" t="s">
        <v>3345</v>
      </c>
      <c r="E742" s="183">
        <v>1</v>
      </c>
      <c r="F742" s="184">
        <v>44146</v>
      </c>
      <c r="G742" s="126">
        <v>1141244</v>
      </c>
      <c r="H742" s="36" t="s">
        <v>3346</v>
      </c>
      <c r="I742" s="127" t="s">
        <v>3347</v>
      </c>
      <c r="J742" s="35"/>
      <c r="K742" s="36"/>
      <c r="L742" s="162"/>
    </row>
    <row r="743" spans="1:12" ht="15" customHeight="1">
      <c r="A743" s="171" t="s">
        <v>174</v>
      </c>
      <c r="B743" s="198" t="s">
        <v>3348</v>
      </c>
      <c r="C743" s="198" t="s">
        <v>3349</v>
      </c>
      <c r="D743" s="200" t="s">
        <v>3350</v>
      </c>
      <c r="E743" s="201">
        <v>1</v>
      </c>
      <c r="F743" s="184">
        <v>44796</v>
      </c>
      <c r="G743" s="126"/>
      <c r="H743" s="36" t="s">
        <v>2519</v>
      </c>
      <c r="I743" s="127" t="s">
        <v>2272</v>
      </c>
      <c r="J743" s="179"/>
      <c r="K743" s="36"/>
      <c r="L743" s="127"/>
    </row>
    <row r="744" spans="1:12" ht="15" customHeight="1">
      <c r="A744" s="171" t="s">
        <v>174</v>
      </c>
      <c r="B744" s="198" t="s">
        <v>3351</v>
      </c>
      <c r="C744" s="198" t="s">
        <v>3349</v>
      </c>
      <c r="D744" s="200" t="s">
        <v>3350</v>
      </c>
      <c r="E744" s="201">
        <v>1</v>
      </c>
      <c r="F744" s="184">
        <v>44796</v>
      </c>
      <c r="G744" s="126"/>
      <c r="H744" s="36" t="s">
        <v>2506</v>
      </c>
      <c r="I744" s="127" t="s">
        <v>2507</v>
      </c>
      <c r="J744" s="179"/>
      <c r="K744" s="36"/>
      <c r="L744" s="127"/>
    </row>
    <row r="745" spans="1:12" ht="15" customHeight="1">
      <c r="A745" s="171" t="s">
        <v>174</v>
      </c>
      <c r="B745" s="198" t="s">
        <v>3352</v>
      </c>
      <c r="C745" s="198" t="s">
        <v>3349</v>
      </c>
      <c r="D745" s="200" t="s">
        <v>3353</v>
      </c>
      <c r="E745" s="201">
        <v>1</v>
      </c>
      <c r="F745" s="184">
        <v>44796</v>
      </c>
      <c r="G745" s="126"/>
      <c r="H745" s="36" t="s">
        <v>2506</v>
      </c>
      <c r="I745" s="127" t="s">
        <v>2507</v>
      </c>
      <c r="J745" s="179"/>
      <c r="K745" s="36"/>
      <c r="L745" s="127"/>
    </row>
    <row r="746" spans="1:12" ht="15" customHeight="1">
      <c r="A746" s="171" t="s">
        <v>174</v>
      </c>
      <c r="B746" s="198" t="s">
        <v>3354</v>
      </c>
      <c r="C746" s="198" t="s">
        <v>304</v>
      </c>
      <c r="D746" s="200" t="s">
        <v>3355</v>
      </c>
      <c r="E746" s="201">
        <v>1</v>
      </c>
      <c r="F746" s="184">
        <v>44796</v>
      </c>
      <c r="G746" s="126"/>
      <c r="H746" s="36" t="s">
        <v>2506</v>
      </c>
      <c r="I746" s="127" t="s">
        <v>2507</v>
      </c>
      <c r="J746" s="179"/>
      <c r="K746" s="36"/>
      <c r="L746" s="127"/>
    </row>
    <row r="747" spans="1:12" ht="15" customHeight="1">
      <c r="A747" s="171" t="s">
        <v>174</v>
      </c>
      <c r="B747" s="198" t="s">
        <v>3356</v>
      </c>
      <c r="C747" s="198" t="s">
        <v>304</v>
      </c>
      <c r="D747" s="200" t="s">
        <v>3355</v>
      </c>
      <c r="E747" s="201">
        <v>1</v>
      </c>
      <c r="F747" s="184">
        <v>44796</v>
      </c>
      <c r="G747" s="126"/>
      <c r="H747" s="36" t="s">
        <v>2506</v>
      </c>
      <c r="I747" s="127" t="s">
        <v>2507</v>
      </c>
      <c r="J747" s="179"/>
      <c r="K747" s="36"/>
      <c r="L747" s="127"/>
    </row>
    <row r="748" spans="1:12" ht="15" customHeight="1">
      <c r="A748" s="171" t="s">
        <v>174</v>
      </c>
      <c r="B748" s="198" t="s">
        <v>3357</v>
      </c>
      <c r="C748" s="198" t="s">
        <v>304</v>
      </c>
      <c r="D748" s="200" t="s">
        <v>3355</v>
      </c>
      <c r="E748" s="201">
        <v>1</v>
      </c>
      <c r="F748" s="184">
        <v>44796</v>
      </c>
      <c r="G748" s="126"/>
      <c r="H748" s="36" t="s">
        <v>2506</v>
      </c>
      <c r="I748" s="127" t="s">
        <v>2507</v>
      </c>
      <c r="J748" s="179"/>
      <c r="K748" s="36"/>
      <c r="L748" s="127"/>
    </row>
    <row r="749" spans="1:12" ht="15" customHeight="1">
      <c r="A749" s="163">
        <v>1321250</v>
      </c>
      <c r="B749" s="199" t="s">
        <v>3358</v>
      </c>
      <c r="C749" s="199" t="s">
        <v>3359</v>
      </c>
      <c r="D749" s="202" t="s">
        <v>3360</v>
      </c>
      <c r="E749" s="183">
        <v>2</v>
      </c>
      <c r="F749" s="184">
        <v>43419</v>
      </c>
      <c r="G749" s="126">
        <v>114447</v>
      </c>
      <c r="H749" s="36" t="s">
        <v>3361</v>
      </c>
      <c r="I749" s="127" t="s">
        <v>1586</v>
      </c>
      <c r="J749" s="35"/>
      <c r="K749" s="36"/>
      <c r="L749" s="162"/>
    </row>
    <row r="750" spans="1:12" ht="15" customHeight="1">
      <c r="A750" s="163">
        <v>1321230</v>
      </c>
      <c r="B750" s="199" t="s">
        <v>3362</v>
      </c>
      <c r="C750" s="199" t="s">
        <v>3363</v>
      </c>
      <c r="D750" s="202" t="s">
        <v>3364</v>
      </c>
      <c r="E750" s="183">
        <v>2</v>
      </c>
      <c r="F750" s="184">
        <v>43419</v>
      </c>
      <c r="G750" s="126">
        <v>114448</v>
      </c>
      <c r="H750" s="36" t="s">
        <v>3365</v>
      </c>
      <c r="I750" s="127" t="s">
        <v>3366</v>
      </c>
      <c r="J750" s="35"/>
      <c r="K750" s="36"/>
      <c r="L750" s="162"/>
    </row>
    <row r="751" spans="1:12" ht="15" customHeight="1">
      <c r="A751" s="165">
        <v>957367</v>
      </c>
      <c r="B751" s="181" t="s">
        <v>3367</v>
      </c>
      <c r="C751" s="181" t="s">
        <v>3368</v>
      </c>
      <c r="D751" s="182" t="s">
        <v>3369</v>
      </c>
      <c r="E751" s="183">
        <v>3</v>
      </c>
      <c r="F751" s="184">
        <v>43955</v>
      </c>
      <c r="G751" s="126"/>
      <c r="H751" s="36"/>
      <c r="I751" s="127" t="s">
        <v>3370</v>
      </c>
      <c r="J751" s="35"/>
      <c r="K751" s="36"/>
      <c r="L751" s="162"/>
    </row>
    <row r="752" spans="1:12" ht="15" customHeight="1">
      <c r="A752" s="165">
        <v>978038</v>
      </c>
      <c r="B752" s="181" t="s">
        <v>3371</v>
      </c>
      <c r="C752" s="181" t="s">
        <v>3372</v>
      </c>
      <c r="D752" s="182" t="s">
        <v>3373</v>
      </c>
      <c r="E752" s="183">
        <v>1</v>
      </c>
      <c r="F752" s="184">
        <v>42577</v>
      </c>
      <c r="G752" s="126"/>
      <c r="H752" s="36"/>
      <c r="I752" s="127" t="s">
        <v>3370</v>
      </c>
      <c r="J752" s="35"/>
      <c r="K752" s="36"/>
      <c r="L752" s="162"/>
    </row>
    <row r="753" spans="1:12" ht="15" customHeight="1">
      <c r="A753" s="165">
        <v>957368</v>
      </c>
      <c r="B753" s="181" t="s">
        <v>3374</v>
      </c>
      <c r="C753" s="181" t="s">
        <v>3372</v>
      </c>
      <c r="D753" s="182" t="s">
        <v>3375</v>
      </c>
      <c r="E753" s="183">
        <v>1</v>
      </c>
      <c r="F753" s="184">
        <v>42584</v>
      </c>
      <c r="G753" s="126"/>
      <c r="H753" s="36" t="s">
        <v>3376</v>
      </c>
      <c r="I753" s="127" t="s">
        <v>3377</v>
      </c>
      <c r="J753" s="36"/>
      <c r="K753" s="36"/>
      <c r="L753" s="127"/>
    </row>
    <row r="754" spans="1:12" ht="15" customHeight="1">
      <c r="A754" s="165">
        <v>993720</v>
      </c>
      <c r="B754" s="181" t="s">
        <v>3378</v>
      </c>
      <c r="C754" s="181" t="s">
        <v>3379</v>
      </c>
      <c r="D754" s="182" t="s">
        <v>3380</v>
      </c>
      <c r="E754" s="183">
        <v>1</v>
      </c>
      <c r="F754" s="184">
        <v>42597</v>
      </c>
      <c r="G754" s="126"/>
      <c r="H754" s="36" t="s">
        <v>3381</v>
      </c>
      <c r="I754" s="127" t="s">
        <v>3382</v>
      </c>
      <c r="J754" s="35"/>
      <c r="K754" s="36"/>
      <c r="L754" s="162"/>
    </row>
    <row r="755" spans="1:12" ht="15" customHeight="1">
      <c r="A755" s="165">
        <v>1329176</v>
      </c>
      <c r="B755" s="181" t="s">
        <v>3383</v>
      </c>
      <c r="C755" s="181" t="s">
        <v>3372</v>
      </c>
      <c r="D755" s="182" t="s">
        <v>3384</v>
      </c>
      <c r="E755" s="183">
        <v>2</v>
      </c>
      <c r="F755" s="184">
        <v>43514</v>
      </c>
      <c r="G755" s="126">
        <v>993554</v>
      </c>
      <c r="H755" s="36" t="s">
        <v>3385</v>
      </c>
      <c r="I755" s="127" t="s">
        <v>3386</v>
      </c>
      <c r="J755" s="35"/>
      <c r="K755" s="36"/>
      <c r="L755" s="162"/>
    </row>
    <row r="756" spans="1:12" ht="15" customHeight="1">
      <c r="A756" s="165">
        <v>1329177</v>
      </c>
      <c r="B756" s="181" t="s">
        <v>3387</v>
      </c>
      <c r="C756" s="181" t="s">
        <v>3388</v>
      </c>
      <c r="D756" s="182" t="s">
        <v>3389</v>
      </c>
      <c r="E756" s="183">
        <v>2</v>
      </c>
      <c r="F756" s="184">
        <v>43514</v>
      </c>
      <c r="G756" s="126">
        <v>993555</v>
      </c>
      <c r="H756" s="36" t="s">
        <v>3390</v>
      </c>
      <c r="I756" s="127" t="s">
        <v>3391</v>
      </c>
      <c r="J756" s="35"/>
      <c r="K756" s="36"/>
      <c r="L756" s="162"/>
    </row>
    <row r="757" spans="1:12" ht="15" customHeight="1">
      <c r="A757" s="165">
        <v>1120186</v>
      </c>
      <c r="B757" s="181" t="s">
        <v>3392</v>
      </c>
      <c r="C757" s="181" t="s">
        <v>3379</v>
      </c>
      <c r="D757" s="182" t="s">
        <v>3393</v>
      </c>
      <c r="E757" s="183">
        <v>1</v>
      </c>
      <c r="F757" s="184">
        <v>42604</v>
      </c>
      <c r="G757" s="126"/>
      <c r="H757" s="36" t="s">
        <v>3394</v>
      </c>
      <c r="I757" s="127" t="s">
        <v>3395</v>
      </c>
      <c r="J757" s="35"/>
      <c r="K757" s="36"/>
      <c r="L757" s="162"/>
    </row>
    <row r="758" spans="1:12" ht="15" customHeight="1">
      <c r="A758" s="165">
        <v>1123264</v>
      </c>
      <c r="B758" s="181" t="s">
        <v>3396</v>
      </c>
      <c r="C758" s="181" t="s">
        <v>3379</v>
      </c>
      <c r="D758" s="182" t="s">
        <v>3397</v>
      </c>
      <c r="E758" s="183">
        <v>1</v>
      </c>
      <c r="F758" s="184">
        <v>42606</v>
      </c>
      <c r="G758" s="126"/>
      <c r="H758" s="36" t="s">
        <v>3398</v>
      </c>
      <c r="I758" s="127" t="s">
        <v>3399</v>
      </c>
      <c r="J758" s="35"/>
      <c r="K758" s="36"/>
      <c r="L758" s="162"/>
    </row>
    <row r="759" spans="1:12" ht="15" customHeight="1">
      <c r="A759" s="165">
        <v>1128807</v>
      </c>
      <c r="B759" s="181" t="s">
        <v>3400</v>
      </c>
      <c r="C759" s="181" t="s">
        <v>3379</v>
      </c>
      <c r="D759" s="182" t="s">
        <v>3401</v>
      </c>
      <c r="E759" s="183">
        <v>1</v>
      </c>
      <c r="F759" s="184">
        <v>42607</v>
      </c>
      <c r="G759" s="126"/>
      <c r="H759" s="36" t="s">
        <v>3402</v>
      </c>
      <c r="I759" s="127" t="s">
        <v>3403</v>
      </c>
      <c r="J759" s="35"/>
      <c r="K759" s="36"/>
      <c r="L759" s="162"/>
    </row>
    <row r="760" spans="1:12" ht="15" customHeight="1">
      <c r="A760" s="165">
        <v>1140146</v>
      </c>
      <c r="B760" s="181" t="s">
        <v>3404</v>
      </c>
      <c r="C760" s="181" t="s">
        <v>3379</v>
      </c>
      <c r="D760" s="182" t="s">
        <v>3405</v>
      </c>
      <c r="E760" s="183">
        <v>1</v>
      </c>
      <c r="F760" s="184">
        <v>42649</v>
      </c>
      <c r="G760" s="126"/>
      <c r="H760" s="36" t="s">
        <v>3406</v>
      </c>
      <c r="I760" s="127" t="s">
        <v>3407</v>
      </c>
      <c r="J760" s="35"/>
      <c r="K760" s="36"/>
      <c r="L760" s="162"/>
    </row>
    <row r="761" spans="1:12" ht="15" customHeight="1">
      <c r="A761" s="165">
        <v>1140141</v>
      </c>
      <c r="B761" s="181" t="s">
        <v>3408</v>
      </c>
      <c r="C761" s="181" t="s">
        <v>3372</v>
      </c>
      <c r="D761" s="182" t="s">
        <v>3409</v>
      </c>
      <c r="E761" s="183">
        <v>1</v>
      </c>
      <c r="F761" s="184">
        <v>42653</v>
      </c>
      <c r="G761" s="126"/>
      <c r="H761" s="36" t="s">
        <v>3410</v>
      </c>
      <c r="I761" s="127" t="s">
        <v>3411</v>
      </c>
      <c r="J761" s="35"/>
      <c r="K761" s="36"/>
      <c r="L761" s="162"/>
    </row>
    <row r="762" spans="1:12" ht="15" customHeight="1">
      <c r="A762" s="165">
        <v>1144521</v>
      </c>
      <c r="B762" s="181" t="s">
        <v>3412</v>
      </c>
      <c r="C762" s="181" t="s">
        <v>3379</v>
      </c>
      <c r="D762" s="182" t="s">
        <v>3413</v>
      </c>
      <c r="E762" s="183">
        <v>1</v>
      </c>
      <c r="F762" s="184">
        <v>42654</v>
      </c>
      <c r="G762" s="126"/>
      <c r="H762" s="36" t="s">
        <v>3414</v>
      </c>
      <c r="I762" s="127" t="s">
        <v>3415</v>
      </c>
      <c r="J762" s="35"/>
      <c r="K762" s="36"/>
      <c r="L762" s="162"/>
    </row>
    <row r="763" spans="1:12" ht="15" customHeight="1">
      <c r="A763" s="165">
        <v>1156959</v>
      </c>
      <c r="B763" s="181" t="s">
        <v>3416</v>
      </c>
      <c r="C763" s="181" t="s">
        <v>3417</v>
      </c>
      <c r="D763" s="182" t="s">
        <v>3418</v>
      </c>
      <c r="E763" s="183">
        <v>1</v>
      </c>
      <c r="F763" s="184">
        <v>42654</v>
      </c>
      <c r="G763" s="126"/>
      <c r="H763" s="36" t="s">
        <v>3419</v>
      </c>
      <c r="I763" s="127" t="s">
        <v>3420</v>
      </c>
      <c r="J763" s="35"/>
      <c r="K763" s="36"/>
      <c r="L763" s="162"/>
    </row>
    <row r="764" spans="1:12" ht="15" customHeight="1">
      <c r="A764" s="165">
        <v>1158495</v>
      </c>
      <c r="B764" s="181" t="s">
        <v>3421</v>
      </c>
      <c r="C764" s="181" t="s">
        <v>3422</v>
      </c>
      <c r="D764" s="182" t="s">
        <v>3423</v>
      </c>
      <c r="E764" s="183">
        <v>1</v>
      </c>
      <c r="F764" s="184">
        <v>42654</v>
      </c>
      <c r="G764" s="126"/>
      <c r="H764" s="36" t="s">
        <v>3424</v>
      </c>
      <c r="I764" s="127" t="s">
        <v>3425</v>
      </c>
      <c r="J764" s="35"/>
      <c r="K764" s="36"/>
      <c r="L764" s="162"/>
    </row>
    <row r="765" spans="1:12" ht="15" customHeight="1">
      <c r="A765" s="165">
        <v>1159501</v>
      </c>
      <c r="B765" s="181" t="s">
        <v>3426</v>
      </c>
      <c r="C765" s="181" t="s">
        <v>3417</v>
      </c>
      <c r="D765" s="182" t="s">
        <v>3427</v>
      </c>
      <c r="E765" s="183">
        <v>1</v>
      </c>
      <c r="F765" s="184">
        <v>42654</v>
      </c>
      <c r="G765" s="126"/>
      <c r="H765" s="36" t="s">
        <v>3428</v>
      </c>
      <c r="I765" s="127" t="s">
        <v>3429</v>
      </c>
      <c r="J765" s="35"/>
      <c r="K765" s="36"/>
      <c r="L765" s="162"/>
    </row>
    <row r="766" spans="1:12" ht="15" customHeight="1">
      <c r="A766" s="165">
        <v>1321463</v>
      </c>
      <c r="B766" s="181" t="s">
        <v>3430</v>
      </c>
      <c r="C766" s="181" t="s">
        <v>3431</v>
      </c>
      <c r="D766" s="182" t="s">
        <v>3432</v>
      </c>
      <c r="E766" s="183">
        <v>2</v>
      </c>
      <c r="F766" s="184">
        <v>43431</v>
      </c>
      <c r="G766" s="126">
        <v>114275</v>
      </c>
      <c r="H766" s="36" t="s">
        <v>3433</v>
      </c>
      <c r="I766" s="127" t="s">
        <v>1952</v>
      </c>
      <c r="J766" s="35"/>
      <c r="K766" s="36"/>
      <c r="L766" s="162"/>
    </row>
    <row r="767" spans="1:12" ht="15" customHeight="1">
      <c r="A767" s="165">
        <v>1315878</v>
      </c>
      <c r="B767" s="181" t="s">
        <v>3434</v>
      </c>
      <c r="C767" s="181" t="s">
        <v>3435</v>
      </c>
      <c r="D767" s="182" t="s">
        <v>3436</v>
      </c>
      <c r="E767" s="183">
        <v>1</v>
      </c>
      <c r="F767" s="184">
        <v>43312</v>
      </c>
      <c r="G767" s="126"/>
      <c r="H767" s="36"/>
      <c r="I767" s="127"/>
      <c r="J767" s="35"/>
      <c r="K767" s="36"/>
      <c r="L767" s="162"/>
    </row>
    <row r="768" spans="1:12" s="39" customFormat="1" ht="15" customHeight="1">
      <c r="A768" s="165">
        <v>1319197</v>
      </c>
      <c r="B768" s="181" t="s">
        <v>3437</v>
      </c>
      <c r="C768" s="181" t="s">
        <v>288</v>
      </c>
      <c r="D768" s="182" t="s">
        <v>3438</v>
      </c>
      <c r="E768" s="183">
        <v>1</v>
      </c>
      <c r="F768" s="184">
        <v>43330</v>
      </c>
      <c r="G768" s="126"/>
      <c r="H768" s="36" t="s">
        <v>45</v>
      </c>
      <c r="I768" s="127" t="s">
        <v>45</v>
      </c>
      <c r="J768" s="52"/>
      <c r="K768" s="53"/>
      <c r="L768" s="169"/>
    </row>
    <row r="769" spans="1:12" ht="15" customHeight="1">
      <c r="A769" s="165">
        <v>1337104</v>
      </c>
      <c r="B769" s="181" t="s">
        <v>3439</v>
      </c>
      <c r="C769" s="181" t="s">
        <v>3440</v>
      </c>
      <c r="D769" s="182" t="s">
        <v>3441</v>
      </c>
      <c r="E769" s="183">
        <v>1</v>
      </c>
      <c r="F769" s="184">
        <v>43581</v>
      </c>
      <c r="G769" s="126"/>
      <c r="H769" s="36"/>
      <c r="I769" s="127"/>
      <c r="J769" s="35"/>
      <c r="K769" s="36"/>
      <c r="L769" s="162"/>
    </row>
    <row r="770" spans="1:12" ht="15" customHeight="1">
      <c r="A770" s="165">
        <v>1347073</v>
      </c>
      <c r="B770" s="181" t="s">
        <v>3442</v>
      </c>
      <c r="C770" s="181"/>
      <c r="D770" s="182" t="s">
        <v>3443</v>
      </c>
      <c r="E770" s="183">
        <v>1</v>
      </c>
      <c r="F770" s="184">
        <v>43692</v>
      </c>
      <c r="G770" s="126"/>
      <c r="H770" s="36"/>
      <c r="I770" s="127"/>
      <c r="J770" s="35"/>
      <c r="K770" s="36"/>
      <c r="L770" s="162"/>
    </row>
    <row r="771" spans="1:12" ht="15" customHeight="1">
      <c r="A771" s="165">
        <v>1347065</v>
      </c>
      <c r="B771" s="181" t="s">
        <v>3444</v>
      </c>
      <c r="C771" s="181"/>
      <c r="D771" s="182" t="s">
        <v>3445</v>
      </c>
      <c r="E771" s="183">
        <v>1</v>
      </c>
      <c r="F771" s="184">
        <v>43720</v>
      </c>
      <c r="G771" s="126"/>
      <c r="H771" s="36"/>
      <c r="I771" s="127"/>
      <c r="J771" s="35"/>
      <c r="K771" s="36"/>
      <c r="L771" s="162"/>
    </row>
    <row r="772" spans="1:12" ht="15" customHeight="1">
      <c r="A772" s="165">
        <v>1108749</v>
      </c>
      <c r="B772" s="181" t="s">
        <v>3446</v>
      </c>
      <c r="C772" s="181" t="s">
        <v>3447</v>
      </c>
      <c r="D772" s="182" t="s">
        <v>3448</v>
      </c>
      <c r="E772" s="183">
        <v>1</v>
      </c>
      <c r="F772" s="184">
        <v>44126</v>
      </c>
      <c r="G772" s="126"/>
      <c r="H772" s="36"/>
      <c r="I772" s="127"/>
      <c r="J772" s="35"/>
      <c r="K772" s="36"/>
      <c r="L772" s="162"/>
    </row>
    <row r="773" spans="1:12" ht="15" customHeight="1">
      <c r="A773" s="165">
        <v>1379307</v>
      </c>
      <c r="B773" s="181" t="s">
        <v>3449</v>
      </c>
      <c r="C773" s="181" t="s">
        <v>3450</v>
      </c>
      <c r="D773" s="182" t="s">
        <v>3451</v>
      </c>
      <c r="E773" s="183">
        <v>1</v>
      </c>
      <c r="F773" s="184">
        <v>44039</v>
      </c>
      <c r="G773" s="126"/>
      <c r="H773" s="36"/>
      <c r="I773" s="127"/>
      <c r="J773" s="35"/>
      <c r="K773" s="36"/>
      <c r="L773" s="162"/>
    </row>
    <row r="774" spans="1:12" ht="15" customHeight="1">
      <c r="A774" s="165">
        <v>1378131</v>
      </c>
      <c r="B774" s="181" t="s">
        <v>3452</v>
      </c>
      <c r="C774" s="181" t="s">
        <v>361</v>
      </c>
      <c r="D774" s="182" t="s">
        <v>3453</v>
      </c>
      <c r="E774" s="183">
        <v>1</v>
      </c>
      <c r="F774" s="184">
        <v>44075</v>
      </c>
      <c r="G774" s="126"/>
      <c r="H774" s="36"/>
      <c r="I774" s="127"/>
      <c r="J774" s="35"/>
      <c r="K774" s="36"/>
      <c r="L774" s="162"/>
    </row>
    <row r="775" spans="1:12" ht="15" customHeight="1">
      <c r="A775" s="165">
        <v>1428407</v>
      </c>
      <c r="B775" s="181" t="s">
        <v>3454</v>
      </c>
      <c r="C775" s="181" t="s">
        <v>3455</v>
      </c>
      <c r="D775" s="182" t="s">
        <v>3456</v>
      </c>
      <c r="E775" s="183">
        <v>1</v>
      </c>
      <c r="F775" s="184">
        <v>44315</v>
      </c>
      <c r="G775" s="126"/>
      <c r="H775" s="36"/>
      <c r="I775" s="127"/>
      <c r="J775" s="35"/>
      <c r="K775" s="36"/>
      <c r="L775" s="162"/>
    </row>
    <row r="776" spans="1:12" ht="15" customHeight="1">
      <c r="A776" s="165">
        <v>1433206</v>
      </c>
      <c r="B776" s="181" t="s">
        <v>3457</v>
      </c>
      <c r="C776" s="181" t="s">
        <v>3458</v>
      </c>
      <c r="D776" s="182" t="s">
        <v>3459</v>
      </c>
      <c r="E776" s="183">
        <v>1</v>
      </c>
      <c r="F776" s="184">
        <v>44364</v>
      </c>
      <c r="G776" s="126"/>
      <c r="H776" s="36"/>
      <c r="I776" s="127"/>
      <c r="J776" s="35"/>
      <c r="K776" s="36"/>
      <c r="L776" s="162"/>
    </row>
    <row r="777" spans="1:12" ht="15" customHeight="1">
      <c r="A777" s="165">
        <v>1327850</v>
      </c>
      <c r="B777" s="181" t="s">
        <v>3460</v>
      </c>
      <c r="C777" s="181" t="s">
        <v>3461</v>
      </c>
      <c r="D777" s="182" t="s">
        <v>3462</v>
      </c>
      <c r="E777" s="183">
        <v>5</v>
      </c>
      <c r="F777" s="184">
        <v>44097</v>
      </c>
      <c r="G777" s="126">
        <v>117589</v>
      </c>
      <c r="H777" s="36" t="s">
        <v>3463</v>
      </c>
      <c r="I777" s="127" t="s">
        <v>3464</v>
      </c>
      <c r="J777" s="35"/>
      <c r="K777" s="36"/>
      <c r="L777" s="162"/>
    </row>
    <row r="778" spans="1:12" ht="15" customHeight="1">
      <c r="A778" s="165">
        <v>1337112</v>
      </c>
      <c r="B778" s="181" t="s">
        <v>3465</v>
      </c>
      <c r="C778" s="181" t="s">
        <v>3466</v>
      </c>
      <c r="D778" s="182" t="s">
        <v>3467</v>
      </c>
      <c r="E778" s="183">
        <v>2</v>
      </c>
      <c r="F778" s="184">
        <v>43592</v>
      </c>
      <c r="G778" s="126">
        <v>726367</v>
      </c>
      <c r="H778" s="36" t="s">
        <v>3468</v>
      </c>
      <c r="I778" s="127"/>
      <c r="J778" s="35"/>
      <c r="K778" s="36"/>
      <c r="L778" s="162"/>
    </row>
    <row r="779" spans="1:12" ht="15" customHeight="1">
      <c r="A779" s="165">
        <v>1342512</v>
      </c>
      <c r="B779" s="181" t="s">
        <v>3469</v>
      </c>
      <c r="C779" s="181" t="s">
        <v>114</v>
      </c>
      <c r="D779" s="182" t="s">
        <v>3470</v>
      </c>
      <c r="E779" s="183">
        <v>2</v>
      </c>
      <c r="F779" s="184">
        <v>43627</v>
      </c>
      <c r="G779" s="126"/>
      <c r="H779" s="36"/>
      <c r="I779" s="127"/>
      <c r="J779" s="35"/>
      <c r="K779" s="36"/>
      <c r="L779" s="162"/>
    </row>
    <row r="780" spans="1:12" ht="15" customHeight="1">
      <c r="A780" s="165" t="s">
        <v>174</v>
      </c>
      <c r="B780" s="181" t="s">
        <v>3471</v>
      </c>
      <c r="C780" s="181" t="s">
        <v>3472</v>
      </c>
      <c r="D780" s="182" t="s">
        <v>3473</v>
      </c>
      <c r="E780" s="183">
        <v>1</v>
      </c>
      <c r="F780" s="184">
        <v>43640</v>
      </c>
      <c r="G780" s="126"/>
      <c r="H780" s="36"/>
      <c r="I780" s="127"/>
      <c r="J780" s="35"/>
      <c r="K780" s="36"/>
      <c r="L780" s="162"/>
    </row>
    <row r="781" spans="1:12" ht="15" customHeight="1">
      <c r="A781" s="165" t="s">
        <v>174</v>
      </c>
      <c r="B781" s="181" t="s">
        <v>3471</v>
      </c>
      <c r="C781" s="181" t="s">
        <v>3474</v>
      </c>
      <c r="D781" s="182" t="s">
        <v>3475</v>
      </c>
      <c r="E781" s="183">
        <v>1</v>
      </c>
      <c r="F781" s="184">
        <v>43640</v>
      </c>
      <c r="G781" s="126"/>
      <c r="H781" s="36"/>
      <c r="I781" s="127"/>
      <c r="J781" s="35"/>
      <c r="K781" s="36"/>
      <c r="L781" s="162"/>
    </row>
    <row r="782" spans="1:12" ht="15" customHeight="1">
      <c r="A782" s="165">
        <v>1342521</v>
      </c>
      <c r="B782" s="181" t="s">
        <v>3476</v>
      </c>
      <c r="C782" s="181" t="s">
        <v>346</v>
      </c>
      <c r="D782" s="182" t="s">
        <v>3477</v>
      </c>
      <c r="E782" s="183">
        <v>1</v>
      </c>
      <c r="F782" s="184">
        <v>43641</v>
      </c>
      <c r="G782" s="126"/>
      <c r="H782" s="36"/>
      <c r="I782" s="127"/>
      <c r="J782" s="35"/>
      <c r="K782" s="36"/>
      <c r="L782" s="162"/>
    </row>
    <row r="783" spans="1:12" ht="15" customHeight="1">
      <c r="A783" s="165" t="s">
        <v>174</v>
      </c>
      <c r="B783" s="181" t="s">
        <v>3478</v>
      </c>
      <c r="C783" s="181" t="s">
        <v>346</v>
      </c>
      <c r="D783" s="182" t="s">
        <v>3479</v>
      </c>
      <c r="E783" s="183">
        <v>1</v>
      </c>
      <c r="F783" s="184">
        <v>43655</v>
      </c>
      <c r="G783" s="126"/>
      <c r="H783" s="36"/>
      <c r="I783" s="127"/>
      <c r="J783" s="35"/>
      <c r="K783" s="36"/>
      <c r="L783" s="162"/>
    </row>
    <row r="784" spans="1:12" s="39" customFormat="1" ht="15" customHeight="1">
      <c r="A784" s="165">
        <v>1356025</v>
      </c>
      <c r="B784" s="181" t="s">
        <v>3480</v>
      </c>
      <c r="C784" s="181" t="s">
        <v>3481</v>
      </c>
      <c r="D784" s="182" t="s">
        <v>3482</v>
      </c>
      <c r="E784" s="183">
        <v>2</v>
      </c>
      <c r="F784" s="184">
        <v>44096</v>
      </c>
      <c r="G784" s="126"/>
      <c r="H784" s="36" t="s">
        <v>45</v>
      </c>
      <c r="I784" s="127" t="s">
        <v>45</v>
      </c>
      <c r="J784" s="52"/>
      <c r="K784" s="53"/>
      <c r="L784" s="169"/>
    </row>
    <row r="785" spans="1:12" s="39" customFormat="1" ht="15" customHeight="1">
      <c r="A785" s="165" t="s">
        <v>174</v>
      </c>
      <c r="B785" s="181" t="s">
        <v>3483</v>
      </c>
      <c r="C785" s="181"/>
      <c r="D785" s="182" t="s">
        <v>3484</v>
      </c>
      <c r="E785" s="183">
        <v>2</v>
      </c>
      <c r="F785" s="184">
        <v>44074</v>
      </c>
      <c r="G785" s="126"/>
      <c r="H785" s="36"/>
      <c r="I785" s="127"/>
      <c r="J785" s="52"/>
      <c r="K785" s="53"/>
      <c r="L785" s="169"/>
    </row>
    <row r="786" spans="1:12" s="39" customFormat="1" ht="15" customHeight="1">
      <c r="A786" s="165">
        <v>1377272</v>
      </c>
      <c r="B786" s="181" t="s">
        <v>3485</v>
      </c>
      <c r="C786" s="181" t="s">
        <v>359</v>
      </c>
      <c r="D786" s="182" t="s">
        <v>3486</v>
      </c>
      <c r="E786" s="183">
        <v>1</v>
      </c>
      <c r="F786" s="184">
        <v>44049</v>
      </c>
      <c r="G786" s="126"/>
      <c r="H786" s="36" t="s">
        <v>45</v>
      </c>
      <c r="I786" s="127" t="s">
        <v>45</v>
      </c>
      <c r="J786" s="52"/>
      <c r="K786" s="53"/>
      <c r="L786" s="169"/>
    </row>
    <row r="787" spans="1:12" s="39" customFormat="1" ht="15" customHeight="1">
      <c r="A787" s="165">
        <v>1383313</v>
      </c>
      <c r="B787" s="181" t="s">
        <v>3487</v>
      </c>
      <c r="C787" s="181" t="s">
        <v>2227</v>
      </c>
      <c r="D787" s="182" t="s">
        <v>3488</v>
      </c>
      <c r="E787" s="183">
        <v>2</v>
      </c>
      <c r="F787" s="184">
        <v>44526</v>
      </c>
      <c r="G787" s="126"/>
      <c r="H787" s="36" t="s">
        <v>45</v>
      </c>
      <c r="I787" s="127" t="s">
        <v>45</v>
      </c>
      <c r="J787" s="52"/>
      <c r="K787" s="53"/>
      <c r="L787" s="169"/>
    </row>
    <row r="788" spans="1:12" ht="15" customHeight="1">
      <c r="A788" s="165">
        <v>1487022</v>
      </c>
      <c r="B788" s="181" t="s">
        <v>3489</v>
      </c>
      <c r="C788" s="181" t="s">
        <v>2499</v>
      </c>
      <c r="D788" s="182" t="s">
        <v>3490</v>
      </c>
      <c r="E788" s="183">
        <v>1</v>
      </c>
      <c r="F788" s="184">
        <v>45111</v>
      </c>
      <c r="G788" s="126"/>
      <c r="H788" s="36"/>
      <c r="I788" s="127"/>
      <c r="J788" s="35"/>
      <c r="K788" s="36"/>
      <c r="L788" s="162"/>
    </row>
    <row r="789" spans="1:12" ht="15" customHeight="1">
      <c r="A789" s="165" t="s">
        <v>174</v>
      </c>
      <c r="B789" s="181" t="s">
        <v>3491</v>
      </c>
      <c r="C789" s="181" t="s">
        <v>3492</v>
      </c>
      <c r="D789" s="182" t="s">
        <v>3493</v>
      </c>
      <c r="E789" s="183">
        <v>1</v>
      </c>
      <c r="F789" s="184">
        <v>42577</v>
      </c>
      <c r="G789" s="126"/>
      <c r="H789" s="36" t="s">
        <v>3494</v>
      </c>
      <c r="I789" s="127" t="s">
        <v>3370</v>
      </c>
      <c r="J789" s="35"/>
      <c r="K789" s="36"/>
      <c r="L789" s="162"/>
    </row>
    <row r="790" spans="1:12" ht="15" customHeight="1">
      <c r="A790" s="165" t="s">
        <v>174</v>
      </c>
      <c r="B790" s="181" t="s">
        <v>3495</v>
      </c>
      <c r="C790" s="181" t="s">
        <v>3371</v>
      </c>
      <c r="D790" s="182" t="s">
        <v>3496</v>
      </c>
      <c r="E790" s="183">
        <v>1</v>
      </c>
      <c r="F790" s="184">
        <v>42577</v>
      </c>
      <c r="G790" s="126"/>
      <c r="H790" s="36" t="s">
        <v>3497</v>
      </c>
      <c r="I790" s="127" t="s">
        <v>3370</v>
      </c>
      <c r="J790" s="35"/>
      <c r="K790" s="36"/>
      <c r="L790" s="162"/>
    </row>
    <row r="791" spans="1:12" ht="15" customHeight="1">
      <c r="A791" s="165" t="s">
        <v>174</v>
      </c>
      <c r="B791" s="181" t="s">
        <v>3498</v>
      </c>
      <c r="C791" s="181" t="s">
        <v>3374</v>
      </c>
      <c r="D791" s="182" t="s">
        <v>3499</v>
      </c>
      <c r="E791" s="183">
        <v>2</v>
      </c>
      <c r="F791" s="184">
        <v>43542</v>
      </c>
      <c r="G791" s="126"/>
      <c r="H791" s="36" t="s">
        <v>3500</v>
      </c>
      <c r="I791" s="127" t="s">
        <v>3377</v>
      </c>
      <c r="J791" s="35"/>
      <c r="K791" s="36"/>
      <c r="L791" s="162"/>
    </row>
    <row r="792" spans="1:12" ht="15" customHeight="1">
      <c r="A792" s="165" t="s">
        <v>174</v>
      </c>
      <c r="B792" s="181" t="s">
        <v>3501</v>
      </c>
      <c r="C792" s="181" t="s">
        <v>3502</v>
      </c>
      <c r="D792" s="182" t="s">
        <v>3503</v>
      </c>
      <c r="E792" s="183">
        <v>1</v>
      </c>
      <c r="F792" s="184">
        <v>42597</v>
      </c>
      <c r="G792" s="126"/>
      <c r="H792" s="36" t="s">
        <v>3504</v>
      </c>
      <c r="I792" s="127" t="s">
        <v>3382</v>
      </c>
      <c r="J792" s="35"/>
      <c r="K792" s="36"/>
      <c r="L792" s="162"/>
    </row>
    <row r="793" spans="1:12" ht="15" customHeight="1">
      <c r="A793" s="165" t="s">
        <v>174</v>
      </c>
      <c r="B793" s="181" t="s">
        <v>3505</v>
      </c>
      <c r="C793" s="181" t="s">
        <v>3502</v>
      </c>
      <c r="D793" s="182" t="s">
        <v>3506</v>
      </c>
      <c r="E793" s="183">
        <v>1</v>
      </c>
      <c r="F793" s="184">
        <v>42604</v>
      </c>
      <c r="G793" s="126"/>
      <c r="H793" s="36" t="s">
        <v>3507</v>
      </c>
      <c r="I793" s="127" t="s">
        <v>3391</v>
      </c>
      <c r="J793" s="35"/>
      <c r="K793" s="36"/>
      <c r="L793" s="162"/>
    </row>
    <row r="794" spans="1:12" ht="15" customHeight="1">
      <c r="A794" s="165" t="s">
        <v>174</v>
      </c>
      <c r="B794" s="181" t="s">
        <v>3508</v>
      </c>
      <c r="C794" s="181" t="s">
        <v>3502</v>
      </c>
      <c r="D794" s="182" t="s">
        <v>3509</v>
      </c>
      <c r="E794" s="183">
        <v>1</v>
      </c>
      <c r="F794" s="184">
        <v>42604</v>
      </c>
      <c r="G794" s="126"/>
      <c r="H794" s="36" t="s">
        <v>3510</v>
      </c>
      <c r="I794" s="127" t="s">
        <v>3395</v>
      </c>
      <c r="J794" s="35"/>
      <c r="K794" s="36"/>
      <c r="L794" s="162"/>
    </row>
    <row r="795" spans="1:12" ht="15" customHeight="1">
      <c r="A795" s="165" t="s">
        <v>174</v>
      </c>
      <c r="B795" s="181" t="s">
        <v>3511</v>
      </c>
      <c r="C795" s="181" t="s">
        <v>3502</v>
      </c>
      <c r="D795" s="182" t="s">
        <v>3512</v>
      </c>
      <c r="E795" s="183">
        <v>1</v>
      </c>
      <c r="F795" s="184">
        <v>42606</v>
      </c>
      <c r="G795" s="126"/>
      <c r="H795" s="36" t="s">
        <v>3513</v>
      </c>
      <c r="I795" s="127" t="s">
        <v>3399</v>
      </c>
      <c r="J795" s="35"/>
      <c r="K795" s="36"/>
      <c r="L795" s="162"/>
    </row>
    <row r="796" spans="1:12" ht="15" customHeight="1">
      <c r="A796" s="165" t="s">
        <v>174</v>
      </c>
      <c r="B796" s="181" t="s">
        <v>3514</v>
      </c>
      <c r="C796" s="181" t="s">
        <v>3502</v>
      </c>
      <c r="D796" s="182" t="s">
        <v>3515</v>
      </c>
      <c r="E796" s="183">
        <v>1</v>
      </c>
      <c r="F796" s="184">
        <v>42607</v>
      </c>
      <c r="G796" s="126"/>
      <c r="H796" s="36" t="s">
        <v>3516</v>
      </c>
      <c r="I796" s="127" t="s">
        <v>3403</v>
      </c>
      <c r="J796" s="35"/>
      <c r="K796" s="36"/>
      <c r="L796" s="162"/>
    </row>
    <row r="797" spans="1:12" ht="15" customHeight="1">
      <c r="A797" s="165">
        <v>1137109</v>
      </c>
      <c r="B797" s="181" t="s">
        <v>3517</v>
      </c>
      <c r="C797" s="181" t="s">
        <v>3502</v>
      </c>
      <c r="D797" s="182" t="s">
        <v>3518</v>
      </c>
      <c r="E797" s="183">
        <v>1</v>
      </c>
      <c r="F797" s="184">
        <v>42649</v>
      </c>
      <c r="G797" s="126"/>
      <c r="H797" s="36" t="s">
        <v>3519</v>
      </c>
      <c r="I797" s="127" t="s">
        <v>3407</v>
      </c>
      <c r="J797" s="35"/>
      <c r="K797" s="36"/>
      <c r="L797" s="162"/>
    </row>
    <row r="798" spans="1:12" ht="15" customHeight="1">
      <c r="A798" s="165" t="s">
        <v>174</v>
      </c>
      <c r="B798" s="181" t="s">
        <v>3520</v>
      </c>
      <c r="C798" s="181" t="s">
        <v>3502</v>
      </c>
      <c r="D798" s="182" t="s">
        <v>3521</v>
      </c>
      <c r="E798" s="183">
        <v>1</v>
      </c>
      <c r="F798" s="184">
        <v>42654</v>
      </c>
      <c r="G798" s="126"/>
      <c r="H798" s="36" t="s">
        <v>3522</v>
      </c>
      <c r="I798" s="127" t="s">
        <v>3411</v>
      </c>
      <c r="J798" s="35"/>
      <c r="K798" s="36"/>
      <c r="L798" s="162"/>
    </row>
    <row r="799" spans="1:12" ht="15" customHeight="1">
      <c r="A799" s="165" t="s">
        <v>174</v>
      </c>
      <c r="B799" s="181" t="s">
        <v>3523</v>
      </c>
      <c r="C799" s="181" t="s">
        <v>3502</v>
      </c>
      <c r="D799" s="182" t="s">
        <v>3524</v>
      </c>
      <c r="E799" s="183">
        <v>1</v>
      </c>
      <c r="F799" s="184">
        <v>42653</v>
      </c>
      <c r="G799" s="126"/>
      <c r="H799" s="36" t="s">
        <v>3525</v>
      </c>
      <c r="I799" s="127" t="s">
        <v>3415</v>
      </c>
      <c r="J799" s="35"/>
      <c r="K799" s="36"/>
      <c r="L799" s="162"/>
    </row>
    <row r="800" spans="1:12" ht="15" customHeight="1">
      <c r="A800" s="165" t="s">
        <v>174</v>
      </c>
      <c r="B800" s="181" t="s">
        <v>3526</v>
      </c>
      <c r="C800" s="181" t="s">
        <v>3502</v>
      </c>
      <c r="D800" s="182" t="s">
        <v>3527</v>
      </c>
      <c r="E800" s="183">
        <v>1</v>
      </c>
      <c r="F800" s="184">
        <v>42654</v>
      </c>
      <c r="G800" s="126"/>
      <c r="H800" s="36"/>
      <c r="I800" s="127" t="s">
        <v>3420</v>
      </c>
      <c r="J800" s="35"/>
      <c r="K800" s="36"/>
      <c r="L800" s="162"/>
    </row>
    <row r="801" spans="1:12" ht="15" customHeight="1">
      <c r="A801" s="165" t="s">
        <v>174</v>
      </c>
      <c r="B801" s="181" t="s">
        <v>3528</v>
      </c>
      <c r="C801" s="181" t="s">
        <v>3502</v>
      </c>
      <c r="D801" s="182" t="s">
        <v>3529</v>
      </c>
      <c r="E801" s="183">
        <v>1</v>
      </c>
      <c r="F801" s="184">
        <v>42654</v>
      </c>
      <c r="G801" s="126"/>
      <c r="H801" s="36"/>
      <c r="I801" s="127" t="s">
        <v>3425</v>
      </c>
      <c r="J801" s="35"/>
      <c r="K801" s="36"/>
      <c r="L801" s="162"/>
    </row>
    <row r="802" spans="1:12" ht="15" customHeight="1">
      <c r="A802" s="165" t="s">
        <v>174</v>
      </c>
      <c r="B802" s="181" t="s">
        <v>3530</v>
      </c>
      <c r="C802" s="181" t="s">
        <v>3502</v>
      </c>
      <c r="D802" s="182" t="s">
        <v>3531</v>
      </c>
      <c r="E802" s="183">
        <v>1</v>
      </c>
      <c r="F802" s="184">
        <v>42654</v>
      </c>
      <c r="G802" s="126"/>
      <c r="H802" s="36"/>
      <c r="I802" s="127" t="s">
        <v>3429</v>
      </c>
      <c r="J802" s="35"/>
      <c r="K802" s="36"/>
      <c r="L802" s="162"/>
    </row>
    <row r="803" spans="1:12" ht="15" customHeight="1">
      <c r="A803" s="165" t="s">
        <v>174</v>
      </c>
      <c r="B803" s="181" t="s">
        <v>3532</v>
      </c>
      <c r="C803" s="181" t="s">
        <v>3533</v>
      </c>
      <c r="D803" s="182" t="s">
        <v>3534</v>
      </c>
      <c r="E803" s="183">
        <v>1</v>
      </c>
      <c r="F803" s="184">
        <v>42681</v>
      </c>
      <c r="G803" s="126"/>
      <c r="H803" s="36" t="s">
        <v>3535</v>
      </c>
      <c r="I803" s="127" t="s">
        <v>1952</v>
      </c>
      <c r="J803" s="35"/>
      <c r="K803" s="36"/>
      <c r="L803" s="162"/>
    </row>
    <row r="804" spans="1:12" ht="15" customHeight="1">
      <c r="A804" s="165">
        <v>1343322</v>
      </c>
      <c r="B804" s="181" t="s">
        <v>3536</v>
      </c>
      <c r="C804" s="181" t="s">
        <v>3537</v>
      </c>
      <c r="D804" s="182" t="s">
        <v>3538</v>
      </c>
      <c r="E804" s="183">
        <v>3</v>
      </c>
      <c r="F804" s="184">
        <v>44097</v>
      </c>
      <c r="G804" s="126"/>
      <c r="H804" s="36"/>
      <c r="I804" s="127"/>
      <c r="J804" s="35"/>
      <c r="K804" s="36"/>
      <c r="L804" s="162"/>
    </row>
    <row r="805" spans="1:12" ht="15" customHeight="1">
      <c r="A805" s="165" t="s">
        <v>174</v>
      </c>
      <c r="B805" s="181" t="s">
        <v>3539</v>
      </c>
      <c r="C805" s="181" t="s">
        <v>3540</v>
      </c>
      <c r="D805" s="182" t="s">
        <v>3541</v>
      </c>
      <c r="E805" s="183">
        <v>1</v>
      </c>
      <c r="F805" s="184">
        <v>43581</v>
      </c>
      <c r="G805" s="126" t="s">
        <v>45</v>
      </c>
      <c r="H805" s="36" t="s">
        <v>45</v>
      </c>
      <c r="I805" s="127" t="s">
        <v>45</v>
      </c>
      <c r="J805" s="35"/>
      <c r="K805" s="36"/>
      <c r="L805" s="162"/>
    </row>
    <row r="806" spans="1:12" ht="15" customHeight="1">
      <c r="A806" s="165" t="s">
        <v>174</v>
      </c>
      <c r="B806" s="181" t="s">
        <v>3542</v>
      </c>
      <c r="C806" s="181" t="s">
        <v>3543</v>
      </c>
      <c r="D806" s="182" t="s">
        <v>3544</v>
      </c>
      <c r="E806" s="183">
        <v>1</v>
      </c>
      <c r="F806" s="184">
        <v>43580</v>
      </c>
      <c r="G806" s="126"/>
      <c r="H806" s="36"/>
      <c r="I806" s="127"/>
      <c r="J806" s="35"/>
      <c r="K806" s="36"/>
      <c r="L806" s="162"/>
    </row>
    <row r="807" spans="1:12" ht="15" customHeight="1">
      <c r="A807" s="165" t="s">
        <v>174</v>
      </c>
      <c r="B807" s="181" t="s">
        <v>3545</v>
      </c>
      <c r="C807" s="181" t="s">
        <v>1663</v>
      </c>
      <c r="D807" s="182" t="s">
        <v>3546</v>
      </c>
      <c r="E807" s="183">
        <v>1</v>
      </c>
      <c r="F807" s="184">
        <v>43619</v>
      </c>
      <c r="G807" s="126"/>
      <c r="H807" s="36"/>
      <c r="I807" s="127"/>
      <c r="J807" s="35"/>
      <c r="K807" s="36"/>
      <c r="L807" s="162"/>
    </row>
    <row r="808" spans="1:12" ht="15" customHeight="1">
      <c r="A808" s="165">
        <v>1347074</v>
      </c>
      <c r="B808" s="181" t="s">
        <v>3547</v>
      </c>
      <c r="C808" s="181" t="s">
        <v>3442</v>
      </c>
      <c r="D808" s="182" t="s">
        <v>3548</v>
      </c>
      <c r="E808" s="183">
        <v>1</v>
      </c>
      <c r="F808" s="184">
        <v>43692</v>
      </c>
      <c r="G808" s="126"/>
      <c r="H808" s="36"/>
      <c r="I808" s="127"/>
      <c r="J808" s="35"/>
      <c r="K808" s="36"/>
      <c r="L808" s="162"/>
    </row>
    <row r="809" spans="1:12" ht="15" customHeight="1">
      <c r="A809" s="165" t="s">
        <v>174</v>
      </c>
      <c r="B809" s="181" t="s">
        <v>3549</v>
      </c>
      <c r="C809" s="181" t="s">
        <v>3550</v>
      </c>
      <c r="D809" s="182" t="s">
        <v>3551</v>
      </c>
      <c r="E809" s="183">
        <v>1</v>
      </c>
      <c r="F809" s="184">
        <v>42584</v>
      </c>
      <c r="G809" s="126"/>
      <c r="H809" s="36"/>
      <c r="I809" s="127" t="s">
        <v>3552</v>
      </c>
      <c r="J809" s="35"/>
      <c r="K809" s="36"/>
      <c r="L809" s="162"/>
    </row>
    <row r="810" spans="1:12" ht="15" customHeight="1">
      <c r="A810" s="165" t="s">
        <v>174</v>
      </c>
      <c r="B810" s="181" t="s">
        <v>3553</v>
      </c>
      <c r="C810" s="181" t="s">
        <v>3455</v>
      </c>
      <c r="D810" s="182" t="s">
        <v>3554</v>
      </c>
      <c r="E810" s="183">
        <v>1</v>
      </c>
      <c r="F810" s="184">
        <v>44315</v>
      </c>
      <c r="G810" s="126"/>
      <c r="H810" s="36"/>
      <c r="I810" s="127"/>
      <c r="J810" s="35"/>
      <c r="K810" s="36"/>
      <c r="L810" s="162"/>
    </row>
    <row r="811" spans="1:12" ht="15" customHeight="1">
      <c r="A811" s="165" t="s">
        <v>174</v>
      </c>
      <c r="B811" s="181" t="s">
        <v>3555</v>
      </c>
      <c r="C811" s="181" t="s">
        <v>3556</v>
      </c>
      <c r="D811" s="182" t="s">
        <v>3557</v>
      </c>
      <c r="E811" s="183">
        <v>1</v>
      </c>
      <c r="F811" s="184">
        <v>44368</v>
      </c>
      <c r="G811" s="126"/>
      <c r="H811" s="36"/>
      <c r="I811" s="127"/>
      <c r="J811" s="35"/>
      <c r="K811" s="36"/>
      <c r="L811" s="162"/>
    </row>
    <row r="812" spans="1:12" ht="15" customHeight="1">
      <c r="A812" s="165" t="s">
        <v>174</v>
      </c>
      <c r="B812" s="181" t="s">
        <v>3558</v>
      </c>
      <c r="C812" s="181" t="s">
        <v>2499</v>
      </c>
      <c r="D812" s="182" t="s">
        <v>3559</v>
      </c>
      <c r="E812" s="183">
        <v>1</v>
      </c>
      <c r="F812" s="184">
        <v>45112</v>
      </c>
      <c r="G812" s="126"/>
      <c r="H812" s="36"/>
      <c r="I812" s="127"/>
      <c r="J812" s="35"/>
      <c r="K812" s="36"/>
      <c r="L812" s="162"/>
    </row>
    <row r="813" spans="1:12" ht="15" customHeight="1">
      <c r="A813" s="163" t="s">
        <v>174</v>
      </c>
      <c r="B813" s="199" t="s">
        <v>3560</v>
      </c>
      <c r="C813" s="199" t="s">
        <v>3561</v>
      </c>
      <c r="D813" s="202" t="s">
        <v>3562</v>
      </c>
      <c r="E813" s="183">
        <v>1</v>
      </c>
      <c r="F813" s="184">
        <v>42437</v>
      </c>
      <c r="G813" s="126"/>
      <c r="H813" s="36" t="s">
        <v>3563</v>
      </c>
      <c r="I813" s="127" t="s">
        <v>1586</v>
      </c>
      <c r="J813" s="35"/>
      <c r="K813" s="36"/>
      <c r="L813" s="162"/>
    </row>
    <row r="814" spans="1:12" ht="15" customHeight="1">
      <c r="A814" s="163" t="s">
        <v>174</v>
      </c>
      <c r="B814" s="199" t="s">
        <v>3564</v>
      </c>
      <c r="C814" s="199" t="s">
        <v>3565</v>
      </c>
      <c r="D814" s="202" t="s">
        <v>3566</v>
      </c>
      <c r="E814" s="183">
        <v>1</v>
      </c>
      <c r="F814" s="184">
        <v>42472</v>
      </c>
      <c r="G814" s="126"/>
      <c r="H814" s="36" t="s">
        <v>3567</v>
      </c>
      <c r="I814" s="127" t="s">
        <v>1586</v>
      </c>
      <c r="J814" s="35"/>
      <c r="K814" s="36"/>
      <c r="L814" s="162"/>
    </row>
    <row r="815" spans="1:12" ht="15" customHeight="1">
      <c r="A815" s="163" t="s">
        <v>174</v>
      </c>
      <c r="B815" s="199" t="s">
        <v>3568</v>
      </c>
      <c r="C815" s="199" t="s">
        <v>3569</v>
      </c>
      <c r="D815" s="202" t="s">
        <v>3570</v>
      </c>
      <c r="E815" s="183">
        <v>1</v>
      </c>
      <c r="F815" s="184">
        <v>42437</v>
      </c>
      <c r="G815" s="126"/>
      <c r="H815" s="36" t="s">
        <v>3571</v>
      </c>
      <c r="I815" s="127" t="s">
        <v>3366</v>
      </c>
      <c r="J815" s="35"/>
      <c r="K815" s="36"/>
      <c r="L815" s="162"/>
    </row>
    <row r="816" spans="1:12" ht="15" customHeight="1">
      <c r="A816" s="163" t="s">
        <v>174</v>
      </c>
      <c r="B816" s="199" t="s">
        <v>3572</v>
      </c>
      <c r="C816" s="199" t="s">
        <v>3573</v>
      </c>
      <c r="D816" s="202" t="s">
        <v>3574</v>
      </c>
      <c r="E816" s="183">
        <v>1</v>
      </c>
      <c r="F816" s="184">
        <v>42472</v>
      </c>
      <c r="G816" s="126"/>
      <c r="H816" s="36" t="s">
        <v>3575</v>
      </c>
      <c r="I816" s="127" t="s">
        <v>3366</v>
      </c>
      <c r="J816" s="35"/>
      <c r="K816" s="36"/>
      <c r="L816" s="162"/>
    </row>
    <row r="817" spans="1:12" ht="15" customHeight="1">
      <c r="A817" s="165" t="s">
        <v>174</v>
      </c>
      <c r="B817" s="181" t="s">
        <v>3576</v>
      </c>
      <c r="C817" s="181" t="s">
        <v>3374</v>
      </c>
      <c r="D817" s="182" t="s">
        <v>3577</v>
      </c>
      <c r="E817" s="183">
        <v>1</v>
      </c>
      <c r="F817" s="184">
        <v>42584</v>
      </c>
      <c r="G817" s="126"/>
      <c r="H817" s="36" t="s">
        <v>3578</v>
      </c>
      <c r="I817" s="127" t="s">
        <v>3377</v>
      </c>
      <c r="J817" s="35"/>
      <c r="K817" s="36"/>
      <c r="L817" s="162"/>
    </row>
    <row r="818" spans="1:12" ht="15" customHeight="1">
      <c r="A818" s="165" t="s">
        <v>174</v>
      </c>
      <c r="B818" s="181" t="s">
        <v>3579</v>
      </c>
      <c r="C818" s="181" t="s">
        <v>3383</v>
      </c>
      <c r="D818" s="182" t="s">
        <v>3580</v>
      </c>
      <c r="E818" s="183">
        <v>1</v>
      </c>
      <c r="F818" s="184">
        <v>42584</v>
      </c>
      <c r="G818" s="126"/>
      <c r="H818" s="36" t="s">
        <v>3581</v>
      </c>
      <c r="I818" s="127" t="s">
        <v>3386</v>
      </c>
      <c r="J818" s="35"/>
      <c r="K818" s="36"/>
      <c r="L818" s="162"/>
    </row>
    <row r="819" spans="1:12" ht="15" customHeight="1">
      <c r="A819" s="165" t="s">
        <v>174</v>
      </c>
      <c r="B819" s="181" t="s">
        <v>3582</v>
      </c>
      <c r="C819" s="181" t="s">
        <v>3387</v>
      </c>
      <c r="D819" s="182" t="s">
        <v>3583</v>
      </c>
      <c r="E819" s="183">
        <v>1</v>
      </c>
      <c r="F819" s="184">
        <v>42604</v>
      </c>
      <c r="G819" s="126"/>
      <c r="H819" s="36" t="s">
        <v>3584</v>
      </c>
      <c r="I819" s="127" t="s">
        <v>3391</v>
      </c>
      <c r="J819" s="35"/>
      <c r="K819" s="36"/>
      <c r="L819" s="162"/>
    </row>
    <row r="820" spans="1:12" ht="15" customHeight="1">
      <c r="A820" s="165" t="s">
        <v>174</v>
      </c>
      <c r="B820" s="181" t="s">
        <v>3585</v>
      </c>
      <c r="C820" s="181" t="s">
        <v>3396</v>
      </c>
      <c r="D820" s="182" t="s">
        <v>3586</v>
      </c>
      <c r="E820" s="183">
        <v>1</v>
      </c>
      <c r="F820" s="184">
        <v>42437</v>
      </c>
      <c r="G820" s="126"/>
      <c r="H820" s="36" t="s">
        <v>3587</v>
      </c>
      <c r="I820" s="127" t="s">
        <v>3399</v>
      </c>
      <c r="J820" s="35"/>
      <c r="K820" s="36"/>
      <c r="L820" s="162"/>
    </row>
    <row r="821" spans="1:12" ht="15" customHeight="1">
      <c r="A821" s="165">
        <v>1137108</v>
      </c>
      <c r="B821" s="181" t="s">
        <v>3588</v>
      </c>
      <c r="C821" s="181" t="s">
        <v>3404</v>
      </c>
      <c r="D821" s="182" t="s">
        <v>3589</v>
      </c>
      <c r="E821" s="183">
        <v>1</v>
      </c>
      <c r="F821" s="184">
        <v>42607</v>
      </c>
      <c r="G821" s="126"/>
      <c r="H821" s="36" t="s">
        <v>3590</v>
      </c>
      <c r="I821" s="127" t="s">
        <v>3407</v>
      </c>
      <c r="J821" s="35"/>
      <c r="K821" s="36"/>
      <c r="L821" s="162"/>
    </row>
    <row r="822" spans="1:12" ht="15" customHeight="1">
      <c r="A822" s="165" t="s">
        <v>174</v>
      </c>
      <c r="B822" s="181" t="s">
        <v>3591</v>
      </c>
      <c r="C822" s="181" t="s">
        <v>3408</v>
      </c>
      <c r="D822" s="182" t="s">
        <v>3592</v>
      </c>
      <c r="E822" s="183">
        <v>1</v>
      </c>
      <c r="F822" s="184">
        <v>42653</v>
      </c>
      <c r="G822" s="126"/>
      <c r="H822" s="36" t="s">
        <v>3593</v>
      </c>
      <c r="I822" s="127" t="s">
        <v>3411</v>
      </c>
      <c r="J822" s="35"/>
      <c r="K822" s="36"/>
      <c r="L822" s="162"/>
    </row>
    <row r="823" spans="1:12" ht="15" customHeight="1">
      <c r="A823" s="165" t="s">
        <v>174</v>
      </c>
      <c r="B823" s="181" t="s">
        <v>3594</v>
      </c>
      <c r="C823" s="181" t="s">
        <v>3412</v>
      </c>
      <c r="D823" s="182" t="s">
        <v>3595</v>
      </c>
      <c r="E823" s="183">
        <v>1</v>
      </c>
      <c r="F823" s="184">
        <v>42654</v>
      </c>
      <c r="G823" s="126"/>
      <c r="H823" s="36" t="s">
        <v>3596</v>
      </c>
      <c r="I823" s="127" t="s">
        <v>3415</v>
      </c>
      <c r="J823" s="35"/>
      <c r="K823" s="36"/>
      <c r="L823" s="162"/>
    </row>
    <row r="824" spans="1:12" ht="15" customHeight="1">
      <c r="A824" s="165" t="s">
        <v>174</v>
      </c>
      <c r="B824" s="181" t="s">
        <v>3597</v>
      </c>
      <c r="C824" s="181" t="s">
        <v>3442</v>
      </c>
      <c r="D824" s="182" t="s">
        <v>3598</v>
      </c>
      <c r="E824" s="183">
        <v>1</v>
      </c>
      <c r="F824" s="184">
        <v>43335</v>
      </c>
      <c r="G824" s="126"/>
      <c r="H824" s="36"/>
      <c r="I824" s="127"/>
      <c r="J824" s="35"/>
      <c r="K824" s="36"/>
      <c r="L824" s="162"/>
    </row>
    <row r="825" spans="1:12" ht="15" customHeight="1">
      <c r="A825" s="165" t="s">
        <v>174</v>
      </c>
      <c r="B825" s="181" t="s">
        <v>3599</v>
      </c>
      <c r="C825" s="181" t="s">
        <v>114</v>
      </c>
      <c r="D825" s="182" t="s">
        <v>3600</v>
      </c>
      <c r="E825" s="183">
        <v>1</v>
      </c>
      <c r="F825" s="184">
        <v>43633</v>
      </c>
      <c r="G825" s="126"/>
      <c r="H825" s="36"/>
      <c r="I825" s="127"/>
      <c r="J825" s="35"/>
      <c r="K825" s="36"/>
      <c r="L825" s="162"/>
    </row>
    <row r="826" spans="1:12" ht="15" customHeight="1">
      <c r="A826" s="165" t="s">
        <v>174</v>
      </c>
      <c r="B826" s="181" t="s">
        <v>3601</v>
      </c>
      <c r="C826" s="181" t="s">
        <v>114</v>
      </c>
      <c r="D826" s="182" t="s">
        <v>3602</v>
      </c>
      <c r="E826" s="183">
        <v>1</v>
      </c>
      <c r="F826" s="184">
        <v>43633</v>
      </c>
      <c r="G826" s="126"/>
      <c r="H826" s="36"/>
      <c r="I826" s="127"/>
      <c r="J826" s="35"/>
      <c r="K826" s="36"/>
      <c r="L826" s="162"/>
    </row>
    <row r="827" spans="1:12" ht="15" customHeight="1">
      <c r="A827" s="165" t="s">
        <v>174</v>
      </c>
      <c r="B827" s="181" t="s">
        <v>3603</v>
      </c>
      <c r="C827" s="181" t="s">
        <v>346</v>
      </c>
      <c r="D827" s="182" t="s">
        <v>3604</v>
      </c>
      <c r="E827" s="183">
        <v>1</v>
      </c>
      <c r="F827" s="184">
        <v>43627</v>
      </c>
      <c r="G827" s="126"/>
      <c r="H827" s="36"/>
      <c r="I827" s="127"/>
      <c r="J827" s="35"/>
      <c r="K827" s="36"/>
      <c r="L827" s="162"/>
    </row>
    <row r="828" spans="1:12" ht="15" customHeight="1">
      <c r="A828" s="165" t="s">
        <v>174</v>
      </c>
      <c r="B828" s="181" t="s">
        <v>3605</v>
      </c>
      <c r="C828" s="181" t="s">
        <v>346</v>
      </c>
      <c r="D828" s="182" t="s">
        <v>3604</v>
      </c>
      <c r="E828" s="183">
        <v>1</v>
      </c>
      <c r="F828" s="184">
        <v>43627</v>
      </c>
      <c r="G828" s="126"/>
      <c r="H828" s="36"/>
      <c r="I828" s="127"/>
      <c r="J828" s="35"/>
      <c r="K828" s="36"/>
      <c r="L828" s="162"/>
    </row>
    <row r="829" spans="1:12" ht="15" customHeight="1">
      <c r="A829" s="165" t="s">
        <v>174</v>
      </c>
      <c r="B829" s="181" t="s">
        <v>3606</v>
      </c>
      <c r="C829" s="181" t="s">
        <v>346</v>
      </c>
      <c r="D829" s="182" t="s">
        <v>3607</v>
      </c>
      <c r="E829" s="183">
        <v>1</v>
      </c>
      <c r="F829" s="184">
        <v>43627</v>
      </c>
      <c r="G829" s="126"/>
      <c r="H829" s="36"/>
      <c r="I829" s="127"/>
      <c r="J829" s="35"/>
      <c r="K829" s="36"/>
      <c r="L829" s="162"/>
    </row>
    <row r="830" spans="1:12" ht="15" customHeight="1">
      <c r="A830" s="165" t="s">
        <v>174</v>
      </c>
      <c r="B830" s="181" t="s">
        <v>3608</v>
      </c>
      <c r="C830" s="181" t="s">
        <v>346</v>
      </c>
      <c r="D830" s="182" t="s">
        <v>3609</v>
      </c>
      <c r="E830" s="183">
        <v>1</v>
      </c>
      <c r="F830" s="184">
        <v>43633</v>
      </c>
      <c r="G830" s="126"/>
      <c r="H830" s="36"/>
      <c r="I830" s="127"/>
      <c r="J830" s="35"/>
      <c r="K830" s="36"/>
      <c r="L830" s="162"/>
    </row>
    <row r="831" spans="1:12" ht="15" customHeight="1">
      <c r="A831" s="165" t="s">
        <v>174</v>
      </c>
      <c r="B831" s="181" t="s">
        <v>3610</v>
      </c>
      <c r="C831" s="181" t="s">
        <v>346</v>
      </c>
      <c r="D831" s="182" t="s">
        <v>3611</v>
      </c>
      <c r="E831" s="183">
        <v>1</v>
      </c>
      <c r="F831" s="184">
        <v>43633</v>
      </c>
      <c r="G831" s="126"/>
      <c r="H831" s="36"/>
      <c r="I831" s="127"/>
      <c r="J831" s="35"/>
      <c r="K831" s="36"/>
      <c r="L831" s="162"/>
    </row>
    <row r="832" spans="1:12" ht="15" customHeight="1">
      <c r="A832" s="165" t="s">
        <v>174</v>
      </c>
      <c r="B832" s="181" t="s">
        <v>3612</v>
      </c>
      <c r="C832" s="181" t="s">
        <v>359</v>
      </c>
      <c r="D832" s="182" t="s">
        <v>3613</v>
      </c>
      <c r="E832" s="183">
        <v>1</v>
      </c>
      <c r="F832" s="184">
        <v>44049</v>
      </c>
      <c r="G832" s="126"/>
      <c r="H832" s="36"/>
      <c r="I832" s="127"/>
      <c r="J832" s="35"/>
      <c r="K832" s="36"/>
      <c r="L832" s="162"/>
    </row>
    <row r="833" spans="1:12" ht="15" customHeight="1">
      <c r="A833" s="165" t="s">
        <v>174</v>
      </c>
      <c r="B833" s="181" t="s">
        <v>3614</v>
      </c>
      <c r="C833" s="181" t="s">
        <v>3615</v>
      </c>
      <c r="D833" s="182" t="s">
        <v>3616</v>
      </c>
      <c r="E833" s="183">
        <v>1</v>
      </c>
      <c r="F833" s="184">
        <v>44075</v>
      </c>
      <c r="G833" s="126"/>
      <c r="H833" s="36"/>
      <c r="I833" s="127"/>
      <c r="J833" s="35"/>
      <c r="K833" s="36"/>
      <c r="L833" s="162"/>
    </row>
    <row r="834" spans="1:12" ht="15" customHeight="1">
      <c r="A834" s="163" t="s">
        <v>174</v>
      </c>
      <c r="B834" s="199" t="s">
        <v>3617</v>
      </c>
      <c r="C834" s="199" t="s">
        <v>3561</v>
      </c>
      <c r="D834" s="202" t="s">
        <v>3618</v>
      </c>
      <c r="E834" s="183">
        <v>1</v>
      </c>
      <c r="F834" s="184">
        <v>42396</v>
      </c>
      <c r="G834" s="126"/>
      <c r="H834" s="36" t="s">
        <v>3619</v>
      </c>
      <c r="I834" s="127" t="s">
        <v>1586</v>
      </c>
      <c r="J834" s="35"/>
      <c r="K834" s="36"/>
      <c r="L834" s="162"/>
    </row>
    <row r="835" spans="1:12" ht="15" customHeight="1">
      <c r="A835" s="165" t="s">
        <v>174</v>
      </c>
      <c r="B835" s="181" t="s">
        <v>3620</v>
      </c>
      <c r="C835" s="181" t="s">
        <v>3569</v>
      </c>
      <c r="D835" s="182" t="s">
        <v>3621</v>
      </c>
      <c r="E835" s="183">
        <v>2</v>
      </c>
      <c r="F835" s="184">
        <v>43285</v>
      </c>
      <c r="G835" s="126"/>
      <c r="H835" s="36" t="s">
        <v>3622</v>
      </c>
      <c r="I835" s="127" t="s">
        <v>3330</v>
      </c>
      <c r="J835" s="35"/>
      <c r="K835" s="36"/>
      <c r="L835" s="162"/>
    </row>
    <row r="836" spans="1:12" ht="15" customHeight="1">
      <c r="A836" s="165" t="s">
        <v>174</v>
      </c>
      <c r="B836" s="181" t="s">
        <v>3623</v>
      </c>
      <c r="C836" s="181" t="s">
        <v>3430</v>
      </c>
      <c r="D836" s="182" t="s">
        <v>3624</v>
      </c>
      <c r="E836" s="183">
        <v>4</v>
      </c>
      <c r="F836" s="184">
        <v>43955</v>
      </c>
      <c r="G836" s="126"/>
      <c r="H836" s="36" t="s">
        <v>3625</v>
      </c>
      <c r="I836" s="127" t="s">
        <v>3370</v>
      </c>
      <c r="J836" s="35"/>
      <c r="K836" s="36"/>
      <c r="L836" s="162"/>
    </row>
    <row r="837" spans="1:12" customFormat="1" ht="15" customHeight="1">
      <c r="A837" s="163" t="s">
        <v>174</v>
      </c>
      <c r="B837" s="199" t="s">
        <v>3626</v>
      </c>
      <c r="C837" s="199" t="s">
        <v>3561</v>
      </c>
      <c r="D837" s="202" t="s">
        <v>3627</v>
      </c>
      <c r="E837" s="183">
        <v>1</v>
      </c>
      <c r="F837" s="184">
        <v>42396</v>
      </c>
      <c r="G837" s="126"/>
      <c r="H837" s="36" t="s">
        <v>3628</v>
      </c>
      <c r="I837" s="127" t="s">
        <v>1586</v>
      </c>
      <c r="J837" s="35"/>
      <c r="K837" s="36"/>
      <c r="L837" s="162"/>
    </row>
    <row r="838" spans="1:12" customFormat="1" ht="15" customHeight="1">
      <c r="A838" s="163" t="s">
        <v>174</v>
      </c>
      <c r="B838" s="199" t="s">
        <v>3629</v>
      </c>
      <c r="C838" s="199" t="s">
        <v>3569</v>
      </c>
      <c r="D838" s="202" t="s">
        <v>3630</v>
      </c>
      <c r="E838" s="183">
        <v>1</v>
      </c>
      <c r="F838" s="184">
        <v>42396</v>
      </c>
      <c r="G838" s="126"/>
      <c r="H838" s="36" t="s">
        <v>3622</v>
      </c>
      <c r="I838" s="127" t="s">
        <v>3330</v>
      </c>
      <c r="J838" s="35"/>
      <c r="K838" s="36"/>
      <c r="L838" s="162"/>
    </row>
    <row r="839" spans="1:12" ht="15" customHeight="1">
      <c r="A839" s="165" t="s">
        <v>174</v>
      </c>
      <c r="B839" s="181" t="s">
        <v>3631</v>
      </c>
      <c r="C839" s="181" t="s">
        <v>3430</v>
      </c>
      <c r="D839" s="182" t="s">
        <v>3632</v>
      </c>
      <c r="E839" s="183">
        <v>1</v>
      </c>
      <c r="F839" s="184">
        <v>42577</v>
      </c>
      <c r="G839" s="126"/>
      <c r="H839" s="36" t="s">
        <v>3633</v>
      </c>
      <c r="I839" s="127" t="s">
        <v>3370</v>
      </c>
      <c r="J839" s="35"/>
      <c r="K839" s="36"/>
      <c r="L839" s="162"/>
    </row>
    <row r="840" spans="1:12" ht="15" customHeight="1">
      <c r="A840" s="165">
        <v>1369865</v>
      </c>
      <c r="B840" s="181" t="s">
        <v>3634</v>
      </c>
      <c r="C840" s="181" t="s">
        <v>3561</v>
      </c>
      <c r="D840" s="182" t="s">
        <v>3635</v>
      </c>
      <c r="E840" s="183">
        <v>3</v>
      </c>
      <c r="F840" s="184">
        <v>44522</v>
      </c>
      <c r="G840" s="126">
        <v>114455</v>
      </c>
      <c r="H840" s="36" t="s">
        <v>3636</v>
      </c>
      <c r="I840" s="127" t="s">
        <v>1586</v>
      </c>
      <c r="J840" s="35"/>
      <c r="K840" s="36"/>
      <c r="L840" s="162"/>
    </row>
    <row r="841" spans="1:12" ht="15" customHeight="1">
      <c r="A841" s="163" t="s">
        <v>174</v>
      </c>
      <c r="B841" s="199" t="s">
        <v>3637</v>
      </c>
      <c r="C841" s="199" t="s">
        <v>3569</v>
      </c>
      <c r="D841" s="202" t="s">
        <v>3638</v>
      </c>
      <c r="E841" s="183">
        <v>1</v>
      </c>
      <c r="F841" s="184">
        <v>42396</v>
      </c>
      <c r="G841" s="126"/>
      <c r="H841" s="36" t="s">
        <v>3639</v>
      </c>
      <c r="I841" s="127" t="s">
        <v>3330</v>
      </c>
      <c r="J841" s="35"/>
      <c r="K841" s="36"/>
      <c r="L841" s="162"/>
    </row>
    <row r="842" spans="1:12" ht="15" customHeight="1">
      <c r="A842" s="165" t="s">
        <v>174</v>
      </c>
      <c r="B842" s="181" t="s">
        <v>3640</v>
      </c>
      <c r="C842" s="199" t="s">
        <v>3569</v>
      </c>
      <c r="D842" s="182" t="s">
        <v>3641</v>
      </c>
      <c r="E842" s="183"/>
      <c r="F842" s="184">
        <v>42577</v>
      </c>
      <c r="G842" s="126"/>
      <c r="H842" s="36" t="s">
        <v>3642</v>
      </c>
      <c r="I842" s="127" t="s">
        <v>3370</v>
      </c>
      <c r="J842" s="35"/>
      <c r="K842" s="36"/>
      <c r="L842" s="162"/>
    </row>
    <row r="843" spans="1:12" ht="15" customHeight="1">
      <c r="A843" s="165" t="s">
        <v>174</v>
      </c>
      <c r="B843" s="181" t="s">
        <v>2712</v>
      </c>
      <c r="C843" s="181" t="s">
        <v>3643</v>
      </c>
      <c r="D843" s="182" t="s">
        <v>3644</v>
      </c>
      <c r="E843" s="183">
        <v>2</v>
      </c>
      <c r="F843" s="184">
        <v>43677</v>
      </c>
      <c r="G843" s="126"/>
      <c r="H843" s="36" t="s">
        <v>3645</v>
      </c>
      <c r="I843" s="127" t="s">
        <v>3366</v>
      </c>
      <c r="J843" s="35"/>
      <c r="K843" s="36"/>
      <c r="L843" s="162"/>
    </row>
    <row r="844" spans="1:12" ht="15" customHeight="1">
      <c r="A844" s="165">
        <v>1369902</v>
      </c>
      <c r="B844" s="181" t="s">
        <v>3646</v>
      </c>
      <c r="C844" s="181" t="s">
        <v>3647</v>
      </c>
      <c r="D844" s="182" t="s">
        <v>3648</v>
      </c>
      <c r="E844" s="183">
        <v>2</v>
      </c>
      <c r="F844" s="184">
        <v>44215</v>
      </c>
      <c r="G844" s="126"/>
      <c r="H844" s="36" t="s">
        <v>3649</v>
      </c>
      <c r="I844" s="127" t="s">
        <v>1586</v>
      </c>
      <c r="J844" s="35"/>
      <c r="K844" s="36"/>
      <c r="L844" s="162"/>
    </row>
    <row r="845" spans="1:12" ht="15" customHeight="1">
      <c r="A845" s="163" t="s">
        <v>174</v>
      </c>
      <c r="B845" s="199" t="s">
        <v>3650</v>
      </c>
      <c r="C845" s="199" t="s">
        <v>3651</v>
      </c>
      <c r="D845" s="202" t="s">
        <v>3652</v>
      </c>
      <c r="E845" s="183">
        <v>1</v>
      </c>
      <c r="F845" s="184">
        <v>42401</v>
      </c>
      <c r="G845" s="126"/>
      <c r="H845" s="36" t="s">
        <v>3653</v>
      </c>
      <c r="I845" s="127" t="s">
        <v>1586</v>
      </c>
      <c r="J845" s="35"/>
      <c r="K845" s="36"/>
      <c r="L845" s="162"/>
    </row>
    <row r="846" spans="1:12" ht="15" customHeight="1">
      <c r="A846" s="163" t="s">
        <v>174</v>
      </c>
      <c r="B846" s="199" t="s">
        <v>3654</v>
      </c>
      <c r="C846" s="199" t="s">
        <v>3655</v>
      </c>
      <c r="D846" s="202" t="s">
        <v>3656</v>
      </c>
      <c r="E846" s="183">
        <v>1</v>
      </c>
      <c r="F846" s="184">
        <v>42401</v>
      </c>
      <c r="G846" s="126"/>
      <c r="H846" s="36" t="s">
        <v>3657</v>
      </c>
      <c r="I846" s="127" t="s">
        <v>1586</v>
      </c>
      <c r="J846" s="35"/>
      <c r="K846" s="36"/>
      <c r="L846" s="162"/>
    </row>
    <row r="847" spans="1:12" ht="15" customHeight="1">
      <c r="A847" s="163" t="s">
        <v>174</v>
      </c>
      <c r="B847" s="199" t="s">
        <v>3658</v>
      </c>
      <c r="C847" s="199" t="s">
        <v>3655</v>
      </c>
      <c r="D847" s="202" t="s">
        <v>3659</v>
      </c>
      <c r="E847" s="183">
        <v>1</v>
      </c>
      <c r="F847" s="184">
        <v>42401</v>
      </c>
      <c r="G847" s="126"/>
      <c r="H847" s="36" t="s">
        <v>3660</v>
      </c>
      <c r="I847" s="127" t="s">
        <v>1586</v>
      </c>
      <c r="J847" s="35"/>
      <c r="K847" s="36"/>
      <c r="L847" s="162"/>
    </row>
    <row r="848" spans="1:12" ht="15" customHeight="1">
      <c r="A848" s="163">
        <v>1297852</v>
      </c>
      <c r="B848" s="199" t="s">
        <v>3661</v>
      </c>
      <c r="C848" s="199" t="s">
        <v>3662</v>
      </c>
      <c r="D848" s="202" t="s">
        <v>3663</v>
      </c>
      <c r="E848" s="183">
        <v>2</v>
      </c>
      <c r="F848" s="184">
        <v>43117</v>
      </c>
      <c r="G848" s="126"/>
      <c r="H848" s="36" t="s">
        <v>3664</v>
      </c>
      <c r="I848" s="127" t="s">
        <v>3665</v>
      </c>
      <c r="J848" s="35"/>
      <c r="K848" s="36"/>
      <c r="L848" s="162"/>
    </row>
    <row r="849" spans="1:12" ht="15" customHeight="1">
      <c r="A849" s="165">
        <v>1314889</v>
      </c>
      <c r="B849" s="181" t="s">
        <v>3666</v>
      </c>
      <c r="C849" s="181" t="s">
        <v>3667</v>
      </c>
      <c r="D849" s="182" t="s">
        <v>3668</v>
      </c>
      <c r="E849" s="183">
        <v>3</v>
      </c>
      <c r="F849" s="184">
        <v>43502</v>
      </c>
      <c r="G849" s="126"/>
      <c r="H849" s="36" t="s">
        <v>3669</v>
      </c>
      <c r="I849" s="127" t="s">
        <v>3670</v>
      </c>
      <c r="J849" s="35"/>
      <c r="K849" s="36"/>
      <c r="L849" s="162"/>
    </row>
    <row r="850" spans="1:12" ht="15" customHeight="1">
      <c r="A850" s="165" t="s">
        <v>174</v>
      </c>
      <c r="B850" s="181" t="s">
        <v>3671</v>
      </c>
      <c r="C850" s="181" t="s">
        <v>3430</v>
      </c>
      <c r="D850" s="182" t="s">
        <v>3672</v>
      </c>
      <c r="E850" s="183">
        <v>1</v>
      </c>
      <c r="F850" s="184">
        <v>42577</v>
      </c>
      <c r="G850" s="126"/>
      <c r="H850" s="36" t="s">
        <v>3673</v>
      </c>
      <c r="I850" s="127" t="s">
        <v>3370</v>
      </c>
      <c r="J850" s="35"/>
      <c r="K850" s="36"/>
      <c r="L850" s="162"/>
    </row>
    <row r="851" spans="1:12" ht="15" customHeight="1">
      <c r="A851" s="165" t="s">
        <v>174</v>
      </c>
      <c r="B851" s="181" t="s">
        <v>3674</v>
      </c>
      <c r="C851" s="181" t="s">
        <v>3675</v>
      </c>
      <c r="D851" s="182" t="s">
        <v>3676</v>
      </c>
      <c r="E851" s="183">
        <v>1</v>
      </c>
      <c r="F851" s="184">
        <v>42593</v>
      </c>
      <c r="G851" s="126"/>
      <c r="H851" s="36"/>
      <c r="I851" s="127" t="s">
        <v>3677</v>
      </c>
      <c r="J851" s="35"/>
      <c r="K851" s="36"/>
      <c r="L851" s="162"/>
    </row>
    <row r="852" spans="1:12" ht="15" customHeight="1">
      <c r="A852" s="165" t="s">
        <v>174</v>
      </c>
      <c r="B852" s="181" t="s">
        <v>3678</v>
      </c>
      <c r="C852" s="181" t="s">
        <v>3679</v>
      </c>
      <c r="D852" s="182" t="s">
        <v>3676</v>
      </c>
      <c r="E852" s="183">
        <v>1</v>
      </c>
      <c r="F852" s="184">
        <v>42593</v>
      </c>
      <c r="G852" s="126"/>
      <c r="H852" s="36"/>
      <c r="I852" s="127" t="s">
        <v>3677</v>
      </c>
      <c r="J852" s="35"/>
      <c r="K852" s="36"/>
      <c r="L852" s="162"/>
    </row>
    <row r="853" spans="1:12" ht="15" customHeight="1">
      <c r="A853" s="165" t="s">
        <v>174</v>
      </c>
      <c r="B853" s="181" t="s">
        <v>3680</v>
      </c>
      <c r="C853" s="181" t="s">
        <v>3681</v>
      </c>
      <c r="D853" s="182" t="s">
        <v>3676</v>
      </c>
      <c r="E853" s="183">
        <v>2</v>
      </c>
      <c r="F853" s="184">
        <v>43335</v>
      </c>
      <c r="G853" s="126"/>
      <c r="H853" s="36"/>
      <c r="I853" s="127" t="s">
        <v>3677</v>
      </c>
      <c r="J853" s="35"/>
      <c r="K853" s="36"/>
      <c r="L853" s="162"/>
    </row>
    <row r="854" spans="1:12" ht="15" customHeight="1">
      <c r="A854" s="165">
        <v>1346604</v>
      </c>
      <c r="B854" s="181" t="s">
        <v>3682</v>
      </c>
      <c r="C854" s="181" t="s">
        <v>3683</v>
      </c>
      <c r="D854" s="182" t="s">
        <v>3684</v>
      </c>
      <c r="E854" s="183">
        <v>1</v>
      </c>
      <c r="F854" s="184">
        <v>42593</v>
      </c>
      <c r="G854" s="126"/>
      <c r="H854" s="36"/>
      <c r="I854" s="127" t="s">
        <v>3677</v>
      </c>
      <c r="J854" s="35"/>
      <c r="K854" s="36"/>
      <c r="L854" s="162"/>
    </row>
    <row r="855" spans="1:12" ht="15" customHeight="1">
      <c r="A855" s="165" t="s">
        <v>174</v>
      </c>
      <c r="B855" s="181" t="s">
        <v>3685</v>
      </c>
      <c r="C855" s="181" t="s">
        <v>3686</v>
      </c>
      <c r="D855" s="182" t="s">
        <v>3687</v>
      </c>
      <c r="E855" s="183">
        <v>1</v>
      </c>
      <c r="F855" s="184">
        <v>42593</v>
      </c>
      <c r="G855" s="126"/>
      <c r="H855" s="36" t="s">
        <v>3688</v>
      </c>
      <c r="I855" s="127" t="s">
        <v>3677</v>
      </c>
      <c r="J855" s="35"/>
      <c r="K855" s="36"/>
      <c r="L855" s="162"/>
    </row>
    <row r="856" spans="1:12" ht="15" customHeight="1">
      <c r="A856" s="165" t="s">
        <v>174</v>
      </c>
      <c r="B856" s="181" t="s">
        <v>3689</v>
      </c>
      <c r="C856" s="181" t="s">
        <v>3374</v>
      </c>
      <c r="D856" s="182" t="s">
        <v>3690</v>
      </c>
      <c r="E856" s="183">
        <v>1</v>
      </c>
      <c r="F856" s="184">
        <v>42593</v>
      </c>
      <c r="G856" s="126"/>
      <c r="H856" s="36" t="s">
        <v>3691</v>
      </c>
      <c r="I856" s="127" t="s">
        <v>3677</v>
      </c>
      <c r="J856" s="35"/>
      <c r="K856" s="36"/>
      <c r="L856" s="162"/>
    </row>
    <row r="857" spans="1:12" ht="15" customHeight="1">
      <c r="A857" s="165">
        <v>1378383</v>
      </c>
      <c r="B857" s="181" t="s">
        <v>3692</v>
      </c>
      <c r="C857" s="181" t="s">
        <v>3374</v>
      </c>
      <c r="D857" s="182" t="s">
        <v>3693</v>
      </c>
      <c r="E857" s="183">
        <v>1</v>
      </c>
      <c r="F857" s="184">
        <v>42593</v>
      </c>
      <c r="G857" s="126"/>
      <c r="H857" s="36" t="s">
        <v>3694</v>
      </c>
      <c r="I857" s="127" t="s">
        <v>3677</v>
      </c>
      <c r="J857" s="35"/>
      <c r="K857" s="36"/>
      <c r="L857" s="162"/>
    </row>
    <row r="858" spans="1:12" ht="15" customHeight="1">
      <c r="A858" s="165" t="s">
        <v>174</v>
      </c>
      <c r="B858" s="181" t="s">
        <v>3646</v>
      </c>
      <c r="C858" s="181" t="s">
        <v>3695</v>
      </c>
      <c r="D858" s="182" t="s">
        <v>3696</v>
      </c>
      <c r="E858" s="183">
        <v>1</v>
      </c>
      <c r="F858" s="184">
        <v>42597</v>
      </c>
      <c r="G858" s="126"/>
      <c r="H858" s="36" t="s">
        <v>3697</v>
      </c>
      <c r="I858" s="127" t="s">
        <v>2167</v>
      </c>
      <c r="J858" s="35"/>
      <c r="K858" s="36"/>
      <c r="L858" s="162"/>
    </row>
    <row r="859" spans="1:12" ht="15" customHeight="1">
      <c r="A859" s="165">
        <v>1321464</v>
      </c>
      <c r="B859" s="181" t="s">
        <v>3698</v>
      </c>
      <c r="C859" s="181" t="s">
        <v>3699</v>
      </c>
      <c r="D859" s="182" t="s">
        <v>3700</v>
      </c>
      <c r="E859" s="183">
        <v>2</v>
      </c>
      <c r="F859" s="184">
        <v>43419</v>
      </c>
      <c r="G859" s="126">
        <v>114453</v>
      </c>
      <c r="H859" s="36" t="s">
        <v>3701</v>
      </c>
      <c r="I859" s="127" t="s">
        <v>1586</v>
      </c>
      <c r="J859" s="35"/>
      <c r="K859" s="36"/>
      <c r="L859" s="162"/>
    </row>
    <row r="860" spans="1:12" ht="15" customHeight="1">
      <c r="A860" s="165" t="s">
        <v>174</v>
      </c>
      <c r="B860" s="181" t="s">
        <v>3702</v>
      </c>
      <c r="C860" s="181" t="s">
        <v>3703</v>
      </c>
      <c r="D860" s="182" t="s">
        <v>3704</v>
      </c>
      <c r="E860" s="183">
        <v>1</v>
      </c>
      <c r="F860" s="184">
        <v>42605</v>
      </c>
      <c r="G860" s="126"/>
      <c r="H860" s="36" t="s">
        <v>3705</v>
      </c>
      <c r="I860" s="127" t="s">
        <v>3399</v>
      </c>
      <c r="J860" s="35"/>
      <c r="K860" s="36"/>
      <c r="L860" s="162"/>
    </row>
    <row r="861" spans="1:12" ht="15" customHeight="1">
      <c r="A861" s="165" t="s">
        <v>174</v>
      </c>
      <c r="B861" s="181" t="s">
        <v>3706</v>
      </c>
      <c r="C861" s="181" t="s">
        <v>3707</v>
      </c>
      <c r="D861" s="182" t="s">
        <v>3708</v>
      </c>
      <c r="E861" s="183">
        <v>1</v>
      </c>
      <c r="F861" s="184">
        <v>42605</v>
      </c>
      <c r="G861" s="126"/>
      <c r="H861" s="36" t="s">
        <v>3709</v>
      </c>
      <c r="I861" s="127" t="s">
        <v>3399</v>
      </c>
      <c r="J861" s="35"/>
      <c r="K861" s="36"/>
      <c r="L861" s="162"/>
    </row>
    <row r="862" spans="1:12" ht="15" customHeight="1">
      <c r="A862" s="165">
        <v>1137110</v>
      </c>
      <c r="B862" s="181" t="s">
        <v>3710</v>
      </c>
      <c r="C862" s="181" t="s">
        <v>3711</v>
      </c>
      <c r="D862" s="182" t="s">
        <v>3712</v>
      </c>
      <c r="E862" s="183">
        <v>1</v>
      </c>
      <c r="F862" s="184">
        <v>42607</v>
      </c>
      <c r="G862" s="126"/>
      <c r="H862" s="36" t="s">
        <v>3713</v>
      </c>
      <c r="I862" s="127" t="s">
        <v>3407</v>
      </c>
      <c r="J862" s="35"/>
      <c r="K862" s="36"/>
      <c r="L862" s="162"/>
    </row>
    <row r="863" spans="1:12" ht="15" customHeight="1">
      <c r="A863" s="165" t="s">
        <v>174</v>
      </c>
      <c r="B863" s="181" t="s">
        <v>3650</v>
      </c>
      <c r="C863" s="181" t="s">
        <v>3714</v>
      </c>
      <c r="D863" s="182" t="s">
        <v>3715</v>
      </c>
      <c r="E863" s="183">
        <v>1</v>
      </c>
      <c r="F863" s="184">
        <v>42649</v>
      </c>
      <c r="G863" s="126"/>
      <c r="H863" s="36" t="s">
        <v>3716</v>
      </c>
      <c r="I863" s="127" t="s">
        <v>2167</v>
      </c>
      <c r="J863" s="35"/>
      <c r="K863" s="36"/>
      <c r="L863" s="162"/>
    </row>
    <row r="864" spans="1:12" ht="15" customHeight="1">
      <c r="A864" s="165" t="s">
        <v>174</v>
      </c>
      <c r="B864" s="181" t="s">
        <v>3717</v>
      </c>
      <c r="C864" s="181" t="s">
        <v>3408</v>
      </c>
      <c r="D864" s="182" t="s">
        <v>3718</v>
      </c>
      <c r="E864" s="183">
        <v>1</v>
      </c>
      <c r="F864" s="184">
        <v>42649</v>
      </c>
      <c r="G864" s="126"/>
      <c r="H864" s="36" t="s">
        <v>3688</v>
      </c>
      <c r="I864" s="127" t="s">
        <v>3411</v>
      </c>
      <c r="J864" s="35"/>
      <c r="K864" s="36"/>
      <c r="L864" s="162"/>
    </row>
    <row r="865" spans="1:12" ht="15" customHeight="1">
      <c r="A865" s="165" t="s">
        <v>174</v>
      </c>
      <c r="B865" s="181" t="s">
        <v>3719</v>
      </c>
      <c r="C865" s="181" t="s">
        <v>1663</v>
      </c>
      <c r="D865" s="182" t="s">
        <v>3720</v>
      </c>
      <c r="E865" s="183">
        <v>1</v>
      </c>
      <c r="F865" s="184">
        <v>42653</v>
      </c>
      <c r="G865" s="126"/>
      <c r="H865" s="36" t="s">
        <v>3721</v>
      </c>
      <c r="I865" s="127" t="s">
        <v>3415</v>
      </c>
      <c r="J865" s="35"/>
      <c r="K865" s="36"/>
      <c r="L865" s="162"/>
    </row>
    <row r="866" spans="1:12" ht="15" customHeight="1">
      <c r="A866" s="165" t="s">
        <v>174</v>
      </c>
      <c r="B866" s="181" t="s">
        <v>3722</v>
      </c>
      <c r="C866" s="181" t="s">
        <v>3723</v>
      </c>
      <c r="D866" s="182" t="s">
        <v>3724</v>
      </c>
      <c r="E866" s="183">
        <v>1</v>
      </c>
      <c r="F866" s="184">
        <v>42654</v>
      </c>
      <c r="G866" s="126"/>
      <c r="H866" s="36"/>
      <c r="I866" s="127" t="s">
        <v>3420</v>
      </c>
      <c r="J866" s="35"/>
      <c r="K866" s="36"/>
      <c r="L866" s="162"/>
    </row>
    <row r="867" spans="1:12" ht="15" customHeight="1">
      <c r="A867" s="165" t="s">
        <v>174</v>
      </c>
      <c r="B867" s="181" t="s">
        <v>3725</v>
      </c>
      <c r="C867" s="181" t="s">
        <v>3726</v>
      </c>
      <c r="D867" s="182" t="s">
        <v>3727</v>
      </c>
      <c r="E867" s="183">
        <v>1</v>
      </c>
      <c r="F867" s="184">
        <v>42654</v>
      </c>
      <c r="G867" s="126"/>
      <c r="H867" s="36"/>
      <c r="I867" s="127" t="s">
        <v>3420</v>
      </c>
      <c r="J867" s="35"/>
      <c r="K867" s="36"/>
      <c r="L867" s="162"/>
    </row>
    <row r="868" spans="1:12" ht="15" customHeight="1">
      <c r="A868" s="165">
        <v>1372709</v>
      </c>
      <c r="B868" s="181" t="s">
        <v>3728</v>
      </c>
      <c r="C868" s="181" t="s">
        <v>1663</v>
      </c>
      <c r="D868" s="182" t="s">
        <v>3729</v>
      </c>
      <c r="E868" s="183">
        <v>1</v>
      </c>
      <c r="F868" s="184">
        <v>42681</v>
      </c>
      <c r="G868" s="126"/>
      <c r="H868" s="36" t="s">
        <v>3730</v>
      </c>
      <c r="I868" s="127" t="s">
        <v>1952</v>
      </c>
      <c r="J868" s="35"/>
      <c r="K868" s="36"/>
      <c r="L868" s="162"/>
    </row>
    <row r="869" spans="1:12" ht="15" customHeight="1">
      <c r="A869" s="165" t="s">
        <v>174</v>
      </c>
      <c r="B869" s="181" t="s">
        <v>3731</v>
      </c>
      <c r="C869" s="181" t="s">
        <v>1663</v>
      </c>
      <c r="D869" s="182" t="s">
        <v>3732</v>
      </c>
      <c r="E869" s="183">
        <v>1</v>
      </c>
      <c r="F869" s="184">
        <v>42773</v>
      </c>
      <c r="G869" s="126"/>
      <c r="H869" s="36" t="s">
        <v>3733</v>
      </c>
      <c r="I869" s="127" t="s">
        <v>3464</v>
      </c>
      <c r="J869" s="35"/>
      <c r="K869" s="36"/>
      <c r="L869" s="162"/>
    </row>
    <row r="870" spans="1:12" ht="15" customHeight="1">
      <c r="A870" s="165" t="s">
        <v>174</v>
      </c>
      <c r="B870" s="181" t="s">
        <v>3734</v>
      </c>
      <c r="C870" s="181" t="s">
        <v>1663</v>
      </c>
      <c r="D870" s="182" t="s">
        <v>3735</v>
      </c>
      <c r="E870" s="183">
        <v>2</v>
      </c>
      <c r="F870" s="184">
        <v>43892</v>
      </c>
      <c r="G870" s="126"/>
      <c r="H870" s="36" t="s">
        <v>3736</v>
      </c>
      <c r="I870" s="127" t="s">
        <v>3464</v>
      </c>
      <c r="J870" s="35"/>
      <c r="K870" s="36"/>
      <c r="L870" s="162"/>
    </row>
    <row r="871" spans="1:12" ht="15" customHeight="1">
      <c r="A871" s="165" t="s">
        <v>174</v>
      </c>
      <c r="B871" s="181" t="s">
        <v>3737</v>
      </c>
      <c r="C871" s="181" t="s">
        <v>3442</v>
      </c>
      <c r="D871" s="182" t="s">
        <v>3738</v>
      </c>
      <c r="E871" s="183">
        <v>1</v>
      </c>
      <c r="F871" s="184">
        <v>43335</v>
      </c>
      <c r="G871" s="126"/>
      <c r="H871" s="36"/>
      <c r="I871" s="127"/>
      <c r="J871" s="35"/>
      <c r="K871" s="36"/>
      <c r="L871" s="162"/>
    </row>
    <row r="872" spans="1:12" ht="15" customHeight="1">
      <c r="A872" s="165" t="s">
        <v>174</v>
      </c>
      <c r="B872" s="181" t="s">
        <v>3739</v>
      </c>
      <c r="C872" s="181" t="s">
        <v>114</v>
      </c>
      <c r="D872" s="182" t="s">
        <v>3740</v>
      </c>
      <c r="E872" s="183">
        <v>1</v>
      </c>
      <c r="F872" s="184">
        <v>43640</v>
      </c>
      <c r="G872" s="126"/>
      <c r="H872" s="36"/>
      <c r="I872" s="127"/>
      <c r="J872" s="35"/>
      <c r="K872" s="36"/>
      <c r="L872" s="162"/>
    </row>
    <row r="873" spans="1:12" ht="15" customHeight="1">
      <c r="A873" s="165" t="s">
        <v>174</v>
      </c>
      <c r="B873" s="181" t="s">
        <v>3741</v>
      </c>
      <c r="C873" s="181" t="s">
        <v>114</v>
      </c>
      <c r="D873" s="182" t="s">
        <v>3742</v>
      </c>
      <c r="E873" s="183">
        <v>1</v>
      </c>
      <c r="F873" s="184">
        <v>43640</v>
      </c>
      <c r="G873" s="126"/>
      <c r="H873" s="36"/>
      <c r="I873" s="127"/>
      <c r="J873" s="35"/>
      <c r="K873" s="36"/>
      <c r="L873" s="162"/>
    </row>
    <row r="874" spans="1:12" ht="15" customHeight="1">
      <c r="A874" s="165" t="s">
        <v>174</v>
      </c>
      <c r="B874" s="181" t="s">
        <v>3743</v>
      </c>
      <c r="C874" s="181" t="s">
        <v>3556</v>
      </c>
      <c r="D874" s="182" t="s">
        <v>3744</v>
      </c>
      <c r="E874" s="183">
        <v>1</v>
      </c>
      <c r="F874" s="184">
        <v>44369</v>
      </c>
      <c r="G874" s="126"/>
      <c r="H874" s="36"/>
      <c r="I874" s="127"/>
      <c r="J874" s="35"/>
      <c r="K874" s="36"/>
      <c r="L874" s="162"/>
    </row>
    <row r="875" spans="1:12" ht="15" customHeight="1">
      <c r="A875" s="165" t="s">
        <v>174</v>
      </c>
      <c r="B875" s="181" t="s">
        <v>3745</v>
      </c>
      <c r="C875" s="181" t="s">
        <v>3746</v>
      </c>
      <c r="D875" s="182" t="s">
        <v>3747</v>
      </c>
      <c r="E875" s="183">
        <v>1</v>
      </c>
      <c r="F875" s="184">
        <v>42654</v>
      </c>
      <c r="G875" s="126"/>
      <c r="H875" s="36" t="s">
        <v>3748</v>
      </c>
      <c r="I875" s="127" t="s">
        <v>3749</v>
      </c>
      <c r="J875" s="35"/>
      <c r="K875" s="36"/>
      <c r="L875" s="162"/>
    </row>
    <row r="876" spans="1:12" ht="15" customHeight="1">
      <c r="A876" s="165" t="s">
        <v>174</v>
      </c>
      <c r="B876" s="181" t="s">
        <v>3750</v>
      </c>
      <c r="C876" s="181" t="s">
        <v>3746</v>
      </c>
      <c r="D876" s="182" t="s">
        <v>3751</v>
      </c>
      <c r="E876" s="183">
        <v>1</v>
      </c>
      <c r="F876" s="184">
        <v>42605</v>
      </c>
      <c r="G876" s="126"/>
      <c r="H876" s="36" t="s">
        <v>3752</v>
      </c>
      <c r="I876" s="127" t="s">
        <v>3753</v>
      </c>
      <c r="J876" s="35"/>
      <c r="K876" s="36"/>
      <c r="L876" s="162"/>
    </row>
    <row r="877" spans="1:12" ht="15" customHeight="1">
      <c r="A877" s="165" t="s">
        <v>174</v>
      </c>
      <c r="B877" s="181" t="s">
        <v>3754</v>
      </c>
      <c r="C877" s="181" t="s">
        <v>1663</v>
      </c>
      <c r="D877" s="182" t="s">
        <v>3755</v>
      </c>
      <c r="E877" s="183">
        <v>1</v>
      </c>
      <c r="F877" s="184">
        <v>42653</v>
      </c>
      <c r="G877" s="126"/>
      <c r="H877" s="36" t="s">
        <v>3756</v>
      </c>
      <c r="I877" s="127" t="s">
        <v>3415</v>
      </c>
      <c r="J877" s="35"/>
      <c r="K877" s="36"/>
      <c r="L877" s="162"/>
    </row>
    <row r="878" spans="1:12" ht="15" customHeight="1">
      <c r="A878" s="165" t="s">
        <v>174</v>
      </c>
      <c r="B878" s="181" t="s">
        <v>3757</v>
      </c>
      <c r="C878" s="181" t="s">
        <v>3550</v>
      </c>
      <c r="D878" s="182" t="s">
        <v>3758</v>
      </c>
      <c r="E878" s="183">
        <v>1</v>
      </c>
      <c r="F878" s="184">
        <v>44039</v>
      </c>
      <c r="G878" s="126"/>
      <c r="H878" s="36"/>
      <c r="I878" s="127" t="s">
        <v>3552</v>
      </c>
      <c r="J878" s="35"/>
      <c r="K878" s="36"/>
      <c r="L878" s="162"/>
    </row>
    <row r="879" spans="1:12" ht="15" customHeight="1">
      <c r="A879" s="138">
        <v>939829</v>
      </c>
      <c r="B879" s="139" t="s">
        <v>3759</v>
      </c>
      <c r="C879" s="139" t="s">
        <v>3760</v>
      </c>
      <c r="D879" s="196" t="s">
        <v>3761</v>
      </c>
      <c r="E879" s="140">
        <v>1</v>
      </c>
      <c r="F879" s="141">
        <v>44378</v>
      </c>
      <c r="G879" s="126"/>
      <c r="H879" s="36" t="s">
        <v>3762</v>
      </c>
      <c r="I879" s="127"/>
      <c r="J879" s="35"/>
      <c r="K879" s="36"/>
      <c r="L879" s="162"/>
    </row>
    <row r="880" spans="1:12" ht="15" hidden="1" customHeight="1">
      <c r="A880" s="187">
        <v>1562432</v>
      </c>
      <c r="B880" s="188" t="s">
        <v>3763</v>
      </c>
      <c r="C880" s="188" t="s">
        <v>245</v>
      </c>
      <c r="D880" s="189" t="s">
        <v>3764</v>
      </c>
      <c r="E880" s="190">
        <v>1</v>
      </c>
      <c r="F880" s="184">
        <v>46037</v>
      </c>
      <c r="G880" s="126" t="s">
        <v>45</v>
      </c>
      <c r="H880" s="36" t="s">
        <v>45</v>
      </c>
      <c r="I880" s="127" t="s">
        <v>3765</v>
      </c>
      <c r="J880" s="35"/>
      <c r="K880" s="36"/>
      <c r="L880" s="162"/>
    </row>
    <row r="881" spans="1:12" ht="15" hidden="1" customHeight="1">
      <c r="A881" s="187">
        <v>759891</v>
      </c>
      <c r="B881" s="188" t="s">
        <v>3766</v>
      </c>
      <c r="C881" s="188" t="s">
        <v>245</v>
      </c>
      <c r="D881" s="189" t="s">
        <v>3764</v>
      </c>
      <c r="E881" s="190">
        <v>1</v>
      </c>
      <c r="F881" s="184">
        <v>46037</v>
      </c>
      <c r="G881" s="126">
        <v>759891</v>
      </c>
      <c r="H881" s="36" t="s">
        <v>45</v>
      </c>
      <c r="I881" s="127" t="s">
        <v>3765</v>
      </c>
      <c r="J881" s="35"/>
      <c r="K881" s="36"/>
      <c r="L881" s="162"/>
    </row>
    <row r="882" spans="1:12" ht="15" hidden="1" customHeight="1">
      <c r="A882" s="187">
        <v>759887</v>
      </c>
      <c r="B882" s="188" t="s">
        <v>3767</v>
      </c>
      <c r="C882" s="188" t="s">
        <v>245</v>
      </c>
      <c r="D882" s="189" t="s">
        <v>3764</v>
      </c>
      <c r="E882" s="190">
        <v>1</v>
      </c>
      <c r="F882" s="184">
        <v>46037</v>
      </c>
      <c r="G882" s="126">
        <v>759887</v>
      </c>
      <c r="H882" s="36" t="s">
        <v>45</v>
      </c>
      <c r="I882" s="127" t="s">
        <v>3765</v>
      </c>
      <c r="J882" s="35"/>
      <c r="K882" s="36"/>
      <c r="L882" s="162"/>
    </row>
    <row r="883" spans="1:12" ht="15" hidden="1" customHeight="1">
      <c r="A883" s="187">
        <v>759888</v>
      </c>
      <c r="B883" s="188" t="s">
        <v>3768</v>
      </c>
      <c r="C883" s="188" t="s">
        <v>245</v>
      </c>
      <c r="D883" s="189" t="s">
        <v>3764</v>
      </c>
      <c r="E883" s="190">
        <v>1</v>
      </c>
      <c r="F883" s="184">
        <v>46037</v>
      </c>
      <c r="G883" s="126">
        <v>759888</v>
      </c>
      <c r="H883" s="36" t="s">
        <v>45</v>
      </c>
      <c r="I883" s="127" t="s">
        <v>3765</v>
      </c>
      <c r="J883" s="35"/>
      <c r="K883" s="36"/>
      <c r="L883" s="162"/>
    </row>
    <row r="884" spans="1:12" ht="15" hidden="1" customHeight="1">
      <c r="A884" s="187">
        <v>759883</v>
      </c>
      <c r="B884" s="188" t="s">
        <v>3769</v>
      </c>
      <c r="C884" s="188" t="s">
        <v>245</v>
      </c>
      <c r="D884" s="189" t="s">
        <v>3764</v>
      </c>
      <c r="E884" s="190">
        <v>1</v>
      </c>
      <c r="F884" s="184">
        <v>46037</v>
      </c>
      <c r="G884" s="126">
        <v>759883</v>
      </c>
      <c r="H884" s="36" t="s">
        <v>45</v>
      </c>
      <c r="I884" s="127" t="s">
        <v>3765</v>
      </c>
      <c r="J884" s="35"/>
      <c r="K884" s="36"/>
      <c r="L884" s="162"/>
    </row>
    <row r="885" spans="1:12" ht="15" hidden="1" customHeight="1">
      <c r="A885" s="187">
        <v>759884</v>
      </c>
      <c r="B885" s="188" t="s">
        <v>3770</v>
      </c>
      <c r="C885" s="188" t="s">
        <v>245</v>
      </c>
      <c r="D885" s="189" t="s">
        <v>3764</v>
      </c>
      <c r="E885" s="190">
        <v>1</v>
      </c>
      <c r="F885" s="184">
        <v>46037</v>
      </c>
      <c r="G885" s="126">
        <v>759884</v>
      </c>
      <c r="H885" s="36" t="s">
        <v>45</v>
      </c>
      <c r="I885" s="127" t="s">
        <v>3765</v>
      </c>
      <c r="J885" s="35"/>
      <c r="K885" s="36"/>
      <c r="L885" s="162"/>
    </row>
    <row r="886" spans="1:12" ht="15" hidden="1" customHeight="1">
      <c r="A886" s="187">
        <v>759885</v>
      </c>
      <c r="B886" s="188" t="s">
        <v>3771</v>
      </c>
      <c r="C886" s="188" t="s">
        <v>245</v>
      </c>
      <c r="D886" s="189" t="s">
        <v>3764</v>
      </c>
      <c r="E886" s="190">
        <v>1</v>
      </c>
      <c r="F886" s="184">
        <v>46037</v>
      </c>
      <c r="G886" s="126">
        <v>759885</v>
      </c>
      <c r="H886" s="36" t="s">
        <v>45</v>
      </c>
      <c r="I886" s="127" t="s">
        <v>3765</v>
      </c>
      <c r="J886" s="35"/>
      <c r="K886" s="36"/>
      <c r="L886" s="162"/>
    </row>
    <row r="887" spans="1:12" ht="15" hidden="1" customHeight="1">
      <c r="A887" s="187">
        <v>759886</v>
      </c>
      <c r="B887" s="188" t="s">
        <v>3772</v>
      </c>
      <c r="C887" s="188" t="s">
        <v>245</v>
      </c>
      <c r="D887" s="189" t="s">
        <v>3764</v>
      </c>
      <c r="E887" s="190">
        <v>1</v>
      </c>
      <c r="F887" s="184">
        <v>46037</v>
      </c>
      <c r="G887" s="126">
        <v>759886</v>
      </c>
      <c r="H887" s="36" t="s">
        <v>45</v>
      </c>
      <c r="I887" s="127" t="s">
        <v>3765</v>
      </c>
      <c r="J887" s="35"/>
      <c r="K887" s="36"/>
      <c r="L887" s="162"/>
    </row>
    <row r="888" spans="1:12" ht="14.25" customHeight="1">
      <c r="A888" s="164">
        <v>1321589</v>
      </c>
      <c r="B888" s="203" t="s">
        <v>3773</v>
      </c>
      <c r="C888" s="203" t="s">
        <v>3774</v>
      </c>
      <c r="D888" s="204" t="s">
        <v>3775</v>
      </c>
      <c r="E888" s="205">
        <v>10</v>
      </c>
      <c r="F888" s="206">
        <v>45481</v>
      </c>
      <c r="G888" s="126">
        <v>117483</v>
      </c>
      <c r="H888" s="36" t="s">
        <v>3776</v>
      </c>
      <c r="I888" s="127" t="s">
        <v>3777</v>
      </c>
      <c r="J888" s="35"/>
      <c r="K888" s="36"/>
      <c r="L888" s="162"/>
    </row>
    <row r="889" spans="1:12" ht="15" customHeight="1">
      <c r="A889" s="164">
        <v>1321622</v>
      </c>
      <c r="B889" s="203" t="s">
        <v>3778</v>
      </c>
      <c r="C889" s="203" t="s">
        <v>3779</v>
      </c>
      <c r="D889" s="204" t="s">
        <v>3775</v>
      </c>
      <c r="E889" s="205">
        <v>10</v>
      </c>
      <c r="F889" s="206">
        <v>45481</v>
      </c>
      <c r="G889" s="126">
        <v>117494</v>
      </c>
      <c r="H889" s="36" t="s">
        <v>3780</v>
      </c>
      <c r="I889" s="127" t="s">
        <v>3777</v>
      </c>
      <c r="J889" s="35"/>
      <c r="K889" s="36"/>
      <c r="L889" s="162"/>
    </row>
    <row r="890" spans="1:12" ht="15" customHeight="1">
      <c r="A890" s="164">
        <v>1321590</v>
      </c>
      <c r="B890" s="203" t="s">
        <v>3781</v>
      </c>
      <c r="C890" s="203" t="s">
        <v>3782</v>
      </c>
      <c r="D890" s="204" t="s">
        <v>3775</v>
      </c>
      <c r="E890" s="205">
        <v>10</v>
      </c>
      <c r="F890" s="206">
        <v>45481</v>
      </c>
      <c r="G890" s="126">
        <v>982646</v>
      </c>
      <c r="H890" s="36" t="s">
        <v>3783</v>
      </c>
      <c r="I890" s="127" t="s">
        <v>3777</v>
      </c>
      <c r="J890" s="35"/>
      <c r="K890" s="36"/>
      <c r="L890" s="162"/>
    </row>
    <row r="891" spans="1:12" ht="15" customHeight="1">
      <c r="A891" s="164">
        <v>1321570</v>
      </c>
      <c r="B891" s="203" t="s">
        <v>3784</v>
      </c>
      <c r="C891" s="203" t="s">
        <v>3785</v>
      </c>
      <c r="D891" s="204" t="s">
        <v>3775</v>
      </c>
      <c r="E891" s="205">
        <v>10</v>
      </c>
      <c r="F891" s="206">
        <v>45481</v>
      </c>
      <c r="G891" s="126">
        <v>117495</v>
      </c>
      <c r="H891" s="36" t="s">
        <v>3786</v>
      </c>
      <c r="I891" s="127" t="s">
        <v>3777</v>
      </c>
      <c r="J891" s="35"/>
      <c r="K891" s="36"/>
      <c r="L891" s="162"/>
    </row>
    <row r="892" spans="1:12" ht="15" customHeight="1">
      <c r="A892" s="164">
        <v>1389007</v>
      </c>
      <c r="B892" s="203" t="s">
        <v>3787</v>
      </c>
      <c r="C892" s="203" t="s">
        <v>3788</v>
      </c>
      <c r="D892" s="204" t="s">
        <v>3775</v>
      </c>
      <c r="E892" s="205">
        <v>10</v>
      </c>
      <c r="F892" s="206">
        <v>45481</v>
      </c>
      <c r="G892" s="126"/>
      <c r="H892" s="36"/>
      <c r="I892" s="127"/>
      <c r="J892" s="36"/>
      <c r="K892" s="36"/>
      <c r="L892" s="127"/>
    </row>
    <row r="893" spans="1:12" ht="15" customHeight="1">
      <c r="A893" s="164">
        <v>1219576</v>
      </c>
      <c r="B893" s="203" t="s">
        <v>3789</v>
      </c>
      <c r="C893" s="203" t="s">
        <v>3790</v>
      </c>
      <c r="D893" s="204" t="s">
        <v>3775</v>
      </c>
      <c r="E893" s="205">
        <v>10</v>
      </c>
      <c r="F893" s="206">
        <v>45481</v>
      </c>
      <c r="G893" s="126"/>
      <c r="H893" s="36"/>
      <c r="I893" s="127"/>
      <c r="J893" s="36"/>
      <c r="K893" s="36"/>
      <c r="L893" s="127"/>
    </row>
    <row r="894" spans="1:12" ht="15" customHeight="1">
      <c r="A894" s="164">
        <v>1321606</v>
      </c>
      <c r="B894" s="203" t="s">
        <v>3791</v>
      </c>
      <c r="C894" s="203" t="s">
        <v>3792</v>
      </c>
      <c r="D894" s="204" t="s">
        <v>3775</v>
      </c>
      <c r="E894" s="205">
        <v>10</v>
      </c>
      <c r="F894" s="206">
        <v>45481</v>
      </c>
      <c r="G894" s="126">
        <v>117485</v>
      </c>
      <c r="H894" s="36" t="s">
        <v>3793</v>
      </c>
      <c r="I894" s="127" t="s">
        <v>3777</v>
      </c>
      <c r="J894" s="35"/>
      <c r="K894" s="36"/>
      <c r="L894" s="162"/>
    </row>
    <row r="895" spans="1:12" ht="15" customHeight="1">
      <c r="A895" s="164">
        <v>1366889</v>
      </c>
      <c r="B895" s="203" t="s">
        <v>3794</v>
      </c>
      <c r="C895" s="203" t="s">
        <v>3795</v>
      </c>
      <c r="D895" s="204" t="s">
        <v>3775</v>
      </c>
      <c r="E895" s="205">
        <v>10</v>
      </c>
      <c r="F895" s="206">
        <v>45481</v>
      </c>
      <c r="G895" s="126">
        <v>1173970</v>
      </c>
      <c r="H895" s="36"/>
      <c r="I895" s="127"/>
      <c r="J895" s="36"/>
      <c r="K895" s="36"/>
      <c r="L895" s="127"/>
    </row>
    <row r="896" spans="1:12" ht="15" customHeight="1">
      <c r="A896" s="164">
        <v>1104483</v>
      </c>
      <c r="B896" s="203" t="s">
        <v>3796</v>
      </c>
      <c r="C896" s="203" t="s">
        <v>3797</v>
      </c>
      <c r="D896" s="204" t="s">
        <v>3775</v>
      </c>
      <c r="E896" s="205">
        <v>10</v>
      </c>
      <c r="F896" s="206">
        <v>45481</v>
      </c>
      <c r="G896" s="126"/>
      <c r="H896" s="36"/>
      <c r="I896" s="127"/>
      <c r="J896" s="36"/>
      <c r="K896" s="36"/>
      <c r="L896" s="127"/>
    </row>
    <row r="897" spans="1:12" ht="15" customHeight="1">
      <c r="A897" s="164">
        <v>789229</v>
      </c>
      <c r="B897" s="203" t="s">
        <v>3798</v>
      </c>
      <c r="C897" s="203" t="s">
        <v>3799</v>
      </c>
      <c r="D897" s="204" t="s">
        <v>3775</v>
      </c>
      <c r="E897" s="205">
        <v>10</v>
      </c>
      <c r="F897" s="206">
        <v>45481</v>
      </c>
      <c r="G897" s="126"/>
      <c r="H897" s="36"/>
      <c r="I897" s="127"/>
      <c r="J897" s="36"/>
      <c r="K897" s="36"/>
      <c r="L897" s="127"/>
    </row>
    <row r="898" spans="1:12" s="39" customFormat="1" ht="15" customHeight="1">
      <c r="A898" s="164">
        <v>1343919</v>
      </c>
      <c r="B898" s="203" t="s">
        <v>3800</v>
      </c>
      <c r="C898" s="203" t="s">
        <v>3801</v>
      </c>
      <c r="D898" s="203" t="s">
        <v>3775</v>
      </c>
      <c r="E898" s="205">
        <v>10</v>
      </c>
      <c r="F898" s="206">
        <v>45481</v>
      </c>
      <c r="G898" s="126">
        <v>1104484</v>
      </c>
      <c r="H898" s="36" t="s">
        <v>3802</v>
      </c>
      <c r="I898" s="127"/>
      <c r="J898" s="52"/>
      <c r="K898" s="53"/>
      <c r="L898" s="169"/>
    </row>
    <row r="899" spans="1:12" s="39" customFormat="1" ht="15" customHeight="1">
      <c r="A899" s="164">
        <v>1453956</v>
      </c>
      <c r="B899" s="203" t="s">
        <v>3803</v>
      </c>
      <c r="C899" s="203" t="s">
        <v>3804</v>
      </c>
      <c r="D899" s="203" t="s">
        <v>3775</v>
      </c>
      <c r="E899" s="205">
        <v>10</v>
      </c>
      <c r="F899" s="206">
        <v>45481</v>
      </c>
      <c r="G899" s="126"/>
      <c r="H899" s="36"/>
      <c r="I899" s="127"/>
      <c r="J899" s="52"/>
      <c r="K899" s="53"/>
      <c r="L899" s="169"/>
    </row>
    <row r="900" spans="1:12" s="39" customFormat="1" ht="15" customHeight="1">
      <c r="A900" s="164">
        <v>1394512</v>
      </c>
      <c r="B900" s="203" t="s">
        <v>3805</v>
      </c>
      <c r="C900" s="203" t="s">
        <v>2062</v>
      </c>
      <c r="D900" s="203" t="s">
        <v>3775</v>
      </c>
      <c r="E900" s="205">
        <v>10</v>
      </c>
      <c r="F900" s="206">
        <v>45481</v>
      </c>
      <c r="G900" s="126"/>
      <c r="H900" s="36"/>
      <c r="I900" s="127"/>
      <c r="J900" s="52"/>
      <c r="K900" s="53"/>
      <c r="L900" s="169"/>
    </row>
    <row r="901" spans="1:12" s="39" customFormat="1" ht="15" customHeight="1">
      <c r="A901" s="164">
        <v>1319150</v>
      </c>
      <c r="B901" s="203" t="s">
        <v>3806</v>
      </c>
      <c r="C901" s="203" t="s">
        <v>85</v>
      </c>
      <c r="D901" s="204" t="s">
        <v>3775</v>
      </c>
      <c r="E901" s="205">
        <v>10</v>
      </c>
      <c r="F901" s="206">
        <v>45481</v>
      </c>
      <c r="G901" s="126"/>
      <c r="H901" s="36"/>
      <c r="I901" s="127"/>
      <c r="J901" s="53"/>
      <c r="K901" s="53"/>
      <c r="L901" s="133"/>
    </row>
    <row r="902" spans="1:12" ht="15" customHeight="1">
      <c r="A902" s="164">
        <v>1150907</v>
      </c>
      <c r="B902" s="203" t="s">
        <v>3807</v>
      </c>
      <c r="C902" s="203" t="s">
        <v>3808</v>
      </c>
      <c r="D902" s="204" t="s">
        <v>3775</v>
      </c>
      <c r="E902" s="205">
        <v>10</v>
      </c>
      <c r="F902" s="206">
        <v>45481</v>
      </c>
      <c r="G902" s="126"/>
      <c r="H902" s="36"/>
      <c r="I902" s="127"/>
      <c r="J902" s="36"/>
      <c r="K902" s="36"/>
      <c r="L902" s="127"/>
    </row>
    <row r="903" spans="1:12" ht="15" customHeight="1">
      <c r="A903" s="164">
        <v>1104484</v>
      </c>
      <c r="B903" s="203" t="s">
        <v>3809</v>
      </c>
      <c r="C903" s="203" t="s">
        <v>3810</v>
      </c>
      <c r="D903" s="204" t="s">
        <v>3775</v>
      </c>
      <c r="E903" s="205">
        <v>10</v>
      </c>
      <c r="F903" s="206">
        <v>45481</v>
      </c>
      <c r="G903" s="126"/>
      <c r="H903" s="36"/>
      <c r="I903" s="127"/>
      <c r="J903" s="36"/>
      <c r="K903" s="36"/>
      <c r="L903" s="127"/>
    </row>
    <row r="904" spans="1:12" s="39" customFormat="1" ht="15" customHeight="1">
      <c r="A904" s="164">
        <v>1387387</v>
      </c>
      <c r="B904" s="203" t="s">
        <v>3811</v>
      </c>
      <c r="C904" s="203" t="s">
        <v>2336</v>
      </c>
      <c r="D904" s="203" t="s">
        <v>3775</v>
      </c>
      <c r="E904" s="205">
        <v>10</v>
      </c>
      <c r="F904" s="206">
        <v>45481</v>
      </c>
      <c r="G904" s="126"/>
      <c r="H904" s="36"/>
      <c r="I904" s="127"/>
      <c r="J904" s="52"/>
      <c r="K904" s="53"/>
      <c r="L904" s="169"/>
    </row>
    <row r="905" spans="1:12" s="39" customFormat="1" ht="15" customHeight="1">
      <c r="A905" s="164">
        <v>1514688</v>
      </c>
      <c r="B905" s="203" t="s">
        <v>3812</v>
      </c>
      <c r="C905" s="203" t="s">
        <v>3813</v>
      </c>
      <c r="D905" s="203" t="s">
        <v>3775</v>
      </c>
      <c r="E905" s="205">
        <v>10</v>
      </c>
      <c r="F905" s="206">
        <v>45481</v>
      </c>
      <c r="G905" s="126"/>
      <c r="H905" s="36"/>
      <c r="I905" s="127"/>
      <c r="J905" s="52"/>
      <c r="K905" s="53"/>
      <c r="L905" s="169"/>
    </row>
    <row r="906" spans="1:12" ht="15" customHeight="1">
      <c r="A906" s="164">
        <v>1390801</v>
      </c>
      <c r="B906" s="203" t="s">
        <v>3814</v>
      </c>
      <c r="C906" s="203" t="s">
        <v>3815</v>
      </c>
      <c r="D906" s="204" t="s">
        <v>3816</v>
      </c>
      <c r="E906" s="205">
        <v>5</v>
      </c>
      <c r="F906" s="206">
        <v>44237</v>
      </c>
      <c r="G906" s="126"/>
      <c r="H906" s="36" t="s">
        <v>3817</v>
      </c>
      <c r="I906" s="127" t="s">
        <v>3777</v>
      </c>
      <c r="J906" s="35"/>
      <c r="K906" s="36"/>
      <c r="L906" s="162"/>
    </row>
    <row r="907" spans="1:12" ht="15" customHeight="1">
      <c r="A907" s="208">
        <v>1321633</v>
      </c>
      <c r="B907" s="207" t="s">
        <v>3818</v>
      </c>
      <c r="C907" s="207" t="s">
        <v>1106</v>
      </c>
      <c r="D907" s="209" t="s">
        <v>3816</v>
      </c>
      <c r="E907" s="205">
        <v>5</v>
      </c>
      <c r="F907" s="206">
        <v>44237</v>
      </c>
      <c r="G907" s="126">
        <v>768863</v>
      </c>
      <c r="H907" s="36" t="s">
        <v>3819</v>
      </c>
      <c r="I907" s="127" t="s">
        <v>3777</v>
      </c>
      <c r="J907" s="35"/>
      <c r="K907" s="36"/>
      <c r="L907" s="162"/>
    </row>
    <row r="908" spans="1:12" ht="15" customHeight="1">
      <c r="A908" s="208">
        <v>1257241</v>
      </c>
      <c r="B908" s="207" t="s">
        <v>3820</v>
      </c>
      <c r="C908" s="207" t="s">
        <v>3821</v>
      </c>
      <c r="D908" s="209" t="s">
        <v>3816</v>
      </c>
      <c r="E908" s="205">
        <v>5</v>
      </c>
      <c r="F908" s="206">
        <v>44237</v>
      </c>
      <c r="G908" s="126"/>
      <c r="H908" s="36"/>
      <c r="I908" s="127"/>
      <c r="J908" s="35"/>
      <c r="K908" s="36"/>
      <c r="L908" s="162"/>
    </row>
    <row r="909" spans="1:12" ht="15" customHeight="1">
      <c r="A909" s="208">
        <v>1321641</v>
      </c>
      <c r="B909" s="207" t="s">
        <v>3822</v>
      </c>
      <c r="C909" s="207" t="s">
        <v>3823</v>
      </c>
      <c r="D909" s="209" t="s">
        <v>3816</v>
      </c>
      <c r="E909" s="205">
        <v>5</v>
      </c>
      <c r="F909" s="206">
        <v>44237</v>
      </c>
      <c r="G909" s="126">
        <v>937884</v>
      </c>
      <c r="H909" s="36" t="s">
        <v>3824</v>
      </c>
      <c r="I909" s="127" t="s">
        <v>3777</v>
      </c>
      <c r="J909" s="35"/>
      <c r="K909" s="36"/>
      <c r="L909" s="162"/>
    </row>
    <row r="910" spans="1:12" ht="15" customHeight="1">
      <c r="A910" s="208">
        <v>1217521</v>
      </c>
      <c r="B910" s="207" t="s">
        <v>3825</v>
      </c>
      <c r="C910" s="207"/>
      <c r="D910" s="209" t="s">
        <v>3816</v>
      </c>
      <c r="E910" s="205">
        <v>5</v>
      </c>
      <c r="F910" s="206">
        <v>44237</v>
      </c>
      <c r="G910" s="126"/>
      <c r="H910" s="36"/>
      <c r="I910" s="127"/>
      <c r="J910" s="35"/>
      <c r="K910" s="36"/>
      <c r="L910" s="162"/>
    </row>
    <row r="911" spans="1:12" s="46" customFormat="1" ht="15" customHeight="1">
      <c r="A911" s="210">
        <v>117510</v>
      </c>
      <c r="B911" s="211" t="s">
        <v>3826</v>
      </c>
      <c r="C911" s="211"/>
      <c r="D911" s="211" t="s">
        <v>3827</v>
      </c>
      <c r="E911" s="211">
        <v>1</v>
      </c>
      <c r="F911" s="212">
        <v>42409</v>
      </c>
      <c r="G911" s="145"/>
      <c r="H911" s="77" t="s">
        <v>3828</v>
      </c>
      <c r="I911" s="146" t="s">
        <v>3829</v>
      </c>
      <c r="J911" s="76"/>
      <c r="K911" s="77"/>
      <c r="L911" s="175"/>
    </row>
    <row r="912" spans="1:12" ht="15" customHeight="1">
      <c r="A912" s="208">
        <v>1321608</v>
      </c>
      <c r="B912" s="207" t="s">
        <v>3830</v>
      </c>
      <c r="C912" s="207" t="s">
        <v>3831</v>
      </c>
      <c r="D912" s="209" t="s">
        <v>3827</v>
      </c>
      <c r="E912" s="205">
        <v>2</v>
      </c>
      <c r="F912" s="206">
        <v>43431</v>
      </c>
      <c r="G912" s="126">
        <v>980941</v>
      </c>
      <c r="H912" s="36" t="s">
        <v>3832</v>
      </c>
      <c r="I912" s="127" t="s">
        <v>3833</v>
      </c>
      <c r="J912" s="35"/>
      <c r="K912" s="36"/>
      <c r="L912" s="162"/>
    </row>
    <row r="913" spans="1:12" ht="15" customHeight="1">
      <c r="A913" s="164">
        <v>1321634</v>
      </c>
      <c r="B913" s="203" t="s">
        <v>3834</v>
      </c>
      <c r="C913" s="203" t="s">
        <v>3835</v>
      </c>
      <c r="D913" s="204" t="s">
        <v>3836</v>
      </c>
      <c r="E913" s="205">
        <v>3</v>
      </c>
      <c r="F913" s="206">
        <v>43431</v>
      </c>
      <c r="G913" s="126">
        <v>814018</v>
      </c>
      <c r="H913" s="36" t="s">
        <v>3837</v>
      </c>
      <c r="I913" s="127" t="s">
        <v>3838</v>
      </c>
      <c r="J913" s="35"/>
      <c r="K913" s="36"/>
      <c r="L913" s="162"/>
    </row>
    <row r="914" spans="1:12" ht="15" hidden="1" customHeight="1">
      <c r="A914" s="214">
        <v>1321609</v>
      </c>
      <c r="B914" s="215" t="s">
        <v>3839</v>
      </c>
      <c r="C914" s="215" t="s">
        <v>3840</v>
      </c>
      <c r="D914" s="216" t="s">
        <v>3841</v>
      </c>
      <c r="E914" s="217">
        <v>5</v>
      </c>
      <c r="F914" s="206">
        <v>46093</v>
      </c>
      <c r="G914" s="126">
        <v>875730</v>
      </c>
      <c r="H914" s="36" t="s">
        <v>3842</v>
      </c>
      <c r="I914" s="127" t="s">
        <v>3838</v>
      </c>
      <c r="J914" s="35"/>
      <c r="K914" s="36"/>
      <c r="L914" s="162"/>
    </row>
    <row r="915" spans="1:12" ht="15" hidden="1" customHeight="1">
      <c r="A915" s="214">
        <v>1321643</v>
      </c>
      <c r="B915" s="215" t="s">
        <v>3843</v>
      </c>
      <c r="C915" s="215" t="s">
        <v>3844</v>
      </c>
      <c r="D915" s="216" t="s">
        <v>3841</v>
      </c>
      <c r="E915" s="217">
        <v>5</v>
      </c>
      <c r="F915" s="206">
        <v>46093</v>
      </c>
      <c r="G915" s="126">
        <v>875731</v>
      </c>
      <c r="H915" s="36" t="s">
        <v>3845</v>
      </c>
      <c r="I915" s="127" t="s">
        <v>3838</v>
      </c>
      <c r="J915" s="35"/>
      <c r="K915" s="36"/>
      <c r="L915" s="162"/>
    </row>
    <row r="916" spans="1:12" ht="15" hidden="1" customHeight="1">
      <c r="A916" s="214">
        <v>1321610</v>
      </c>
      <c r="B916" s="215" t="s">
        <v>3846</v>
      </c>
      <c r="C916" s="215" t="s">
        <v>3847</v>
      </c>
      <c r="D916" s="216" t="s">
        <v>3841</v>
      </c>
      <c r="E916" s="217">
        <v>5</v>
      </c>
      <c r="F916" s="206">
        <v>46093</v>
      </c>
      <c r="G916" s="126">
        <v>875729</v>
      </c>
      <c r="H916" s="36" t="s">
        <v>3848</v>
      </c>
      <c r="I916" s="127" t="s">
        <v>3838</v>
      </c>
      <c r="J916" s="35"/>
      <c r="K916" s="36"/>
      <c r="L916" s="162"/>
    </row>
    <row r="917" spans="1:12" ht="15" hidden="1" customHeight="1">
      <c r="A917" s="214">
        <v>1353754</v>
      </c>
      <c r="B917" s="215" t="s">
        <v>3849</v>
      </c>
      <c r="C917" s="215" t="s">
        <v>3850</v>
      </c>
      <c r="D917" s="216" t="s">
        <v>3841</v>
      </c>
      <c r="E917" s="217">
        <v>5</v>
      </c>
      <c r="F917" s="206">
        <v>46093</v>
      </c>
      <c r="G917" s="126">
        <v>875729</v>
      </c>
      <c r="H917" s="36" t="s">
        <v>3848</v>
      </c>
      <c r="I917" s="127" t="s">
        <v>3838</v>
      </c>
      <c r="J917" s="35"/>
      <c r="K917" s="36"/>
      <c r="L917" s="162"/>
    </row>
    <row r="918" spans="1:12" ht="15" customHeight="1">
      <c r="A918" s="208">
        <v>1321298</v>
      </c>
      <c r="B918" s="207" t="s">
        <v>3851</v>
      </c>
      <c r="C918" s="207" t="s">
        <v>3852</v>
      </c>
      <c r="D918" s="209" t="s">
        <v>3853</v>
      </c>
      <c r="E918" s="205">
        <v>2</v>
      </c>
      <c r="F918" s="206">
        <v>43431</v>
      </c>
      <c r="G918" s="126">
        <v>117491</v>
      </c>
      <c r="H918" s="36" t="s">
        <v>3854</v>
      </c>
      <c r="I918" s="127" t="s">
        <v>3855</v>
      </c>
      <c r="J918" s="35"/>
      <c r="K918" s="36"/>
      <c r="L918" s="162"/>
    </row>
    <row r="919" spans="1:12" ht="15" customHeight="1">
      <c r="A919" s="208">
        <v>1321894</v>
      </c>
      <c r="B919" s="207" t="s">
        <v>3856</v>
      </c>
      <c r="C919" s="207" t="s">
        <v>3852</v>
      </c>
      <c r="D919" s="209" t="s">
        <v>3853</v>
      </c>
      <c r="E919" s="205">
        <v>2</v>
      </c>
      <c r="F919" s="206">
        <v>43431</v>
      </c>
      <c r="G919" s="126">
        <v>955182</v>
      </c>
      <c r="H919" s="36" t="s">
        <v>3857</v>
      </c>
      <c r="I919" s="127" t="s">
        <v>3855</v>
      </c>
      <c r="J919" s="35"/>
      <c r="K919" s="36"/>
      <c r="L919" s="162"/>
    </row>
    <row r="920" spans="1:12" s="39" customFormat="1" ht="15" customHeight="1">
      <c r="A920" s="164">
        <v>1323528</v>
      </c>
      <c r="B920" s="203" t="s">
        <v>3858</v>
      </c>
      <c r="C920" s="203" t="s">
        <v>3859</v>
      </c>
      <c r="D920" s="204" t="s">
        <v>3860</v>
      </c>
      <c r="E920" s="205">
        <v>2</v>
      </c>
      <c r="F920" s="206">
        <v>43444</v>
      </c>
      <c r="G920" s="126">
        <v>956349</v>
      </c>
      <c r="H920" s="36" t="s">
        <v>3861</v>
      </c>
      <c r="I920" s="127" t="s">
        <v>3838</v>
      </c>
      <c r="J920" s="52"/>
      <c r="K920" s="53"/>
      <c r="L920" s="169"/>
    </row>
    <row r="921" spans="1:12" ht="15" customHeight="1">
      <c r="A921" s="208">
        <v>1321865</v>
      </c>
      <c r="B921" s="207" t="s">
        <v>3862</v>
      </c>
      <c r="C921" s="207" t="s">
        <v>3863</v>
      </c>
      <c r="D921" s="209" t="s">
        <v>3864</v>
      </c>
      <c r="E921" s="205">
        <v>2</v>
      </c>
      <c r="F921" s="206">
        <v>43419</v>
      </c>
      <c r="G921" s="126">
        <v>117482</v>
      </c>
      <c r="H921" s="36" t="s">
        <v>3865</v>
      </c>
      <c r="I921" s="127" t="s">
        <v>3866</v>
      </c>
      <c r="J921" s="35"/>
      <c r="K921" s="36"/>
      <c r="L921" s="162"/>
    </row>
    <row r="922" spans="1:12" ht="15" customHeight="1">
      <c r="A922" s="208">
        <v>1321873</v>
      </c>
      <c r="B922" s="207" t="s">
        <v>3867</v>
      </c>
      <c r="C922" s="207" t="s">
        <v>3868</v>
      </c>
      <c r="D922" s="209" t="s">
        <v>3864</v>
      </c>
      <c r="E922" s="205">
        <v>2</v>
      </c>
      <c r="F922" s="206">
        <v>43419</v>
      </c>
      <c r="G922" s="126">
        <v>828319</v>
      </c>
      <c r="H922" s="36" t="s">
        <v>3869</v>
      </c>
      <c r="I922" s="127" t="s">
        <v>3870</v>
      </c>
      <c r="J922" s="35"/>
      <c r="K922" s="36"/>
      <c r="L922" s="162"/>
    </row>
    <row r="923" spans="1:12" ht="15" customHeight="1">
      <c r="A923" s="208">
        <v>1321901</v>
      </c>
      <c r="B923" s="207" t="s">
        <v>3871</v>
      </c>
      <c r="C923" s="207" t="s">
        <v>3872</v>
      </c>
      <c r="D923" s="209" t="s">
        <v>3864</v>
      </c>
      <c r="E923" s="205">
        <v>2</v>
      </c>
      <c r="F923" s="206">
        <v>43419</v>
      </c>
      <c r="G923" s="126">
        <v>1160559</v>
      </c>
      <c r="H923" s="36" t="s">
        <v>3873</v>
      </c>
      <c r="I923" s="127" t="s">
        <v>3870</v>
      </c>
      <c r="J923" s="35"/>
      <c r="K923" s="36"/>
      <c r="L923" s="162"/>
    </row>
    <row r="924" spans="1:12" ht="15" customHeight="1">
      <c r="A924" s="208">
        <v>1321855</v>
      </c>
      <c r="B924" s="207" t="s">
        <v>3874</v>
      </c>
      <c r="C924" s="207" t="s">
        <v>3875</v>
      </c>
      <c r="D924" s="209" t="s">
        <v>3864</v>
      </c>
      <c r="E924" s="205">
        <v>2</v>
      </c>
      <c r="F924" s="206">
        <v>43419</v>
      </c>
      <c r="G924" s="126">
        <v>1160560</v>
      </c>
      <c r="H924" s="36" t="s">
        <v>3876</v>
      </c>
      <c r="I924" s="127" t="s">
        <v>3870</v>
      </c>
      <c r="J924" s="35"/>
      <c r="K924" s="36"/>
      <c r="L924" s="162"/>
    </row>
    <row r="925" spans="1:12" s="102" customFormat="1">
      <c r="A925" s="164">
        <v>1248083</v>
      </c>
      <c r="B925" s="203" t="s">
        <v>3877</v>
      </c>
      <c r="C925" s="203" t="s">
        <v>3878</v>
      </c>
      <c r="D925" s="204" t="s">
        <v>3879</v>
      </c>
      <c r="E925" s="205">
        <v>1</v>
      </c>
      <c r="F925" s="206">
        <v>42738</v>
      </c>
      <c r="G925" s="126"/>
      <c r="H925" s="36" t="s">
        <v>45</v>
      </c>
      <c r="I925" s="127" t="s">
        <v>45</v>
      </c>
      <c r="J925" s="218"/>
      <c r="K925" s="101"/>
      <c r="L925" s="219"/>
    </row>
    <row r="926" spans="1:12" s="39" customFormat="1">
      <c r="A926" s="164">
        <v>1308767</v>
      </c>
      <c r="B926" s="203" t="s">
        <v>3880</v>
      </c>
      <c r="C926" s="203" t="s">
        <v>3881</v>
      </c>
      <c r="D926" s="204" t="s">
        <v>3882</v>
      </c>
      <c r="E926" s="205">
        <v>5</v>
      </c>
      <c r="F926" s="206">
        <v>43620</v>
      </c>
      <c r="G926" s="126"/>
      <c r="H926" s="36" t="s">
        <v>45</v>
      </c>
      <c r="I926" s="127" t="s">
        <v>45</v>
      </c>
      <c r="J926" s="52"/>
      <c r="K926" s="53"/>
      <c r="L926" s="169"/>
    </row>
    <row r="927" spans="1:12" s="39" customFormat="1">
      <c r="A927" s="164">
        <v>1307713</v>
      </c>
      <c r="B927" s="203" t="s">
        <v>3883</v>
      </c>
      <c r="C927" s="203" t="s">
        <v>3884</v>
      </c>
      <c r="D927" s="204" t="s">
        <v>3882</v>
      </c>
      <c r="E927" s="205">
        <v>5</v>
      </c>
      <c r="F927" s="206">
        <v>43620</v>
      </c>
      <c r="G927" s="126"/>
      <c r="H927" s="36" t="s">
        <v>45</v>
      </c>
      <c r="I927" s="127" t="s">
        <v>45</v>
      </c>
      <c r="J927" s="52"/>
      <c r="K927" s="53"/>
      <c r="L927" s="169"/>
    </row>
    <row r="928" spans="1:12" s="39" customFormat="1">
      <c r="A928" s="164">
        <v>1311987</v>
      </c>
      <c r="B928" s="203" t="s">
        <v>3885</v>
      </c>
      <c r="C928" s="203" t="s">
        <v>346</v>
      </c>
      <c r="D928" s="204" t="s">
        <v>3886</v>
      </c>
      <c r="E928" s="205">
        <v>3</v>
      </c>
      <c r="F928" s="206">
        <v>43655</v>
      </c>
      <c r="G928" s="126" t="s">
        <v>45</v>
      </c>
      <c r="H928" s="36" t="s">
        <v>45</v>
      </c>
      <c r="I928" s="127" t="s">
        <v>45</v>
      </c>
      <c r="J928" s="52"/>
      <c r="K928" s="53"/>
      <c r="L928" s="169"/>
    </row>
    <row r="929" spans="1:12">
      <c r="A929" s="164">
        <v>1312008</v>
      </c>
      <c r="B929" s="203" t="s">
        <v>3887</v>
      </c>
      <c r="C929" s="203" t="s">
        <v>3888</v>
      </c>
      <c r="D929" s="204" t="s">
        <v>3889</v>
      </c>
      <c r="E929" s="205">
        <v>1</v>
      </c>
      <c r="F929" s="206">
        <v>43255</v>
      </c>
      <c r="G929" s="126"/>
      <c r="H929" s="36"/>
      <c r="I929" s="127"/>
      <c r="J929" s="35"/>
      <c r="K929" s="36"/>
      <c r="L929" s="162"/>
    </row>
    <row r="930" spans="1:12" s="39" customFormat="1">
      <c r="A930" s="164">
        <v>1319195</v>
      </c>
      <c r="B930" s="203" t="s">
        <v>3890</v>
      </c>
      <c r="C930" s="203" t="s">
        <v>3891</v>
      </c>
      <c r="D930" s="204" t="s">
        <v>3892</v>
      </c>
      <c r="E930" s="205">
        <v>1</v>
      </c>
      <c r="F930" s="206">
        <v>43334</v>
      </c>
      <c r="G930" s="126" t="s">
        <v>45</v>
      </c>
      <c r="H930" s="36" t="s">
        <v>45</v>
      </c>
      <c r="I930" s="127" t="s">
        <v>45</v>
      </c>
      <c r="J930" s="52"/>
      <c r="K930" s="53"/>
      <c r="L930" s="169"/>
    </row>
    <row r="931" spans="1:12" s="39" customFormat="1">
      <c r="A931" s="164">
        <v>1329066</v>
      </c>
      <c r="B931" s="203" t="s">
        <v>3893</v>
      </c>
      <c r="C931" s="203" t="s">
        <v>3894</v>
      </c>
      <c r="D931" s="204" t="s">
        <v>3895</v>
      </c>
      <c r="E931" s="205">
        <v>1</v>
      </c>
      <c r="F931" s="206">
        <v>43495</v>
      </c>
      <c r="G931" s="126" t="s">
        <v>45</v>
      </c>
      <c r="H931" s="36" t="s">
        <v>45</v>
      </c>
      <c r="I931" s="127" t="s">
        <v>45</v>
      </c>
      <c r="J931" s="52"/>
      <c r="K931" s="53"/>
      <c r="L931" s="169"/>
    </row>
    <row r="932" spans="1:12" s="39" customFormat="1">
      <c r="A932" s="164">
        <v>1337616</v>
      </c>
      <c r="B932" s="203" t="s">
        <v>3896</v>
      </c>
      <c r="C932" s="203" t="s">
        <v>3897</v>
      </c>
      <c r="D932" s="204" t="s">
        <v>3898</v>
      </c>
      <c r="E932" s="205">
        <v>1</v>
      </c>
      <c r="F932" s="206">
        <v>43584</v>
      </c>
      <c r="G932" s="126" t="s">
        <v>45</v>
      </c>
      <c r="H932" s="36" t="s">
        <v>45</v>
      </c>
      <c r="I932" s="127" t="s">
        <v>45</v>
      </c>
      <c r="J932" s="52"/>
      <c r="K932" s="53"/>
      <c r="L932" s="169"/>
    </row>
    <row r="933" spans="1:12" s="39" customFormat="1">
      <c r="A933" s="164">
        <v>1337651</v>
      </c>
      <c r="B933" s="203" t="s">
        <v>3899</v>
      </c>
      <c r="C933" s="203" t="s">
        <v>3897</v>
      </c>
      <c r="D933" s="204" t="s">
        <v>3900</v>
      </c>
      <c r="E933" s="205">
        <v>1</v>
      </c>
      <c r="F933" s="206">
        <v>43584</v>
      </c>
      <c r="G933" s="126" t="s">
        <v>45</v>
      </c>
      <c r="H933" s="36" t="s">
        <v>45</v>
      </c>
      <c r="I933" s="127" t="s">
        <v>45</v>
      </c>
      <c r="J933" s="52"/>
      <c r="K933" s="53"/>
      <c r="L933" s="169"/>
    </row>
    <row r="934" spans="1:12" s="39" customFormat="1">
      <c r="A934" s="164">
        <v>1340635</v>
      </c>
      <c r="B934" s="203" t="s">
        <v>3901</v>
      </c>
      <c r="C934" s="203" t="s">
        <v>3902</v>
      </c>
      <c r="D934" s="204" t="s">
        <v>3903</v>
      </c>
      <c r="E934" s="205">
        <v>2</v>
      </c>
      <c r="F934" s="206">
        <v>43620</v>
      </c>
      <c r="G934" s="126"/>
      <c r="H934" s="36"/>
      <c r="I934" s="127"/>
      <c r="J934" s="52"/>
      <c r="K934" s="53"/>
      <c r="L934" s="169"/>
    </row>
    <row r="935" spans="1:12" s="39" customFormat="1">
      <c r="A935" s="164">
        <v>1340638</v>
      </c>
      <c r="B935" s="203" t="s">
        <v>3904</v>
      </c>
      <c r="C935" s="203" t="s">
        <v>3902</v>
      </c>
      <c r="D935" s="204" t="s">
        <v>3903</v>
      </c>
      <c r="E935" s="205">
        <v>2</v>
      </c>
      <c r="F935" s="206">
        <v>43620</v>
      </c>
      <c r="G935" s="126"/>
      <c r="H935" s="36"/>
      <c r="I935" s="127"/>
      <c r="J935" s="52"/>
      <c r="K935" s="53"/>
      <c r="L935" s="169"/>
    </row>
    <row r="936" spans="1:12" s="39" customFormat="1">
      <c r="A936" s="164">
        <v>1353752</v>
      </c>
      <c r="B936" s="203" t="s">
        <v>3905</v>
      </c>
      <c r="C936" s="203" t="s">
        <v>3906</v>
      </c>
      <c r="D936" s="204" t="s">
        <v>3907</v>
      </c>
      <c r="E936" s="205">
        <v>1</v>
      </c>
      <c r="F936" s="206">
        <v>43753</v>
      </c>
      <c r="G936" s="126"/>
      <c r="H936" s="36"/>
      <c r="I936" s="127"/>
      <c r="J936" s="52"/>
      <c r="K936" s="53"/>
      <c r="L936" s="169"/>
    </row>
    <row r="937" spans="1:12" s="39" customFormat="1">
      <c r="A937" s="164">
        <v>1353744</v>
      </c>
      <c r="B937" s="203" t="s">
        <v>3908</v>
      </c>
      <c r="C937" s="203" t="s">
        <v>3906</v>
      </c>
      <c r="D937" s="204" t="s">
        <v>3907</v>
      </c>
      <c r="E937" s="205">
        <v>1</v>
      </c>
      <c r="F937" s="206">
        <v>43753</v>
      </c>
      <c r="G937" s="126"/>
      <c r="H937" s="36"/>
      <c r="I937" s="127"/>
      <c r="J937" s="52"/>
      <c r="K937" s="53"/>
      <c r="L937" s="169"/>
    </row>
    <row r="938" spans="1:12" s="39" customFormat="1">
      <c r="A938" s="164">
        <v>1355475</v>
      </c>
      <c r="B938" s="203" t="s">
        <v>3818</v>
      </c>
      <c r="C938" s="203" t="s">
        <v>3906</v>
      </c>
      <c r="D938" s="204" t="s">
        <v>3909</v>
      </c>
      <c r="E938" s="205">
        <v>1</v>
      </c>
      <c r="F938" s="206">
        <v>43769</v>
      </c>
      <c r="G938" s="126"/>
      <c r="H938" s="36"/>
      <c r="I938" s="127"/>
      <c r="J938" s="52"/>
      <c r="K938" s="53"/>
      <c r="L938" s="169"/>
    </row>
    <row r="939" spans="1:12" s="39" customFormat="1" ht="15" customHeight="1">
      <c r="A939" s="164">
        <v>980525</v>
      </c>
      <c r="B939" s="203" t="s">
        <v>3910</v>
      </c>
      <c r="C939" s="203" t="s">
        <v>3911</v>
      </c>
      <c r="D939" s="204" t="s">
        <v>3912</v>
      </c>
      <c r="E939" s="205">
        <v>1</v>
      </c>
      <c r="F939" s="206">
        <v>43782</v>
      </c>
      <c r="G939" s="126"/>
      <c r="H939" s="36" t="s">
        <v>3913</v>
      </c>
      <c r="I939" s="127" t="s">
        <v>3914</v>
      </c>
      <c r="J939" s="52"/>
      <c r="K939" s="53"/>
      <c r="L939" s="169"/>
    </row>
    <row r="940" spans="1:12" s="39" customFormat="1">
      <c r="A940" s="164">
        <v>1362493</v>
      </c>
      <c r="B940" s="203" t="s">
        <v>3915</v>
      </c>
      <c r="C940" s="203" t="s">
        <v>3916</v>
      </c>
      <c r="D940" s="204" t="s">
        <v>3917</v>
      </c>
      <c r="E940" s="205">
        <v>1</v>
      </c>
      <c r="F940" s="206">
        <v>43846</v>
      </c>
      <c r="G940" s="126"/>
      <c r="H940" s="36"/>
      <c r="I940" s="127"/>
      <c r="J940" s="52"/>
      <c r="K940" s="53"/>
      <c r="L940" s="169"/>
    </row>
    <row r="941" spans="1:12" s="39" customFormat="1">
      <c r="A941" s="164">
        <v>1375733</v>
      </c>
      <c r="B941" s="203" t="s">
        <v>3918</v>
      </c>
      <c r="C941" s="203" t="s">
        <v>1713</v>
      </c>
      <c r="D941" s="204" t="s">
        <v>3919</v>
      </c>
      <c r="E941" s="205">
        <v>1</v>
      </c>
      <c r="F941" s="206">
        <v>43993</v>
      </c>
      <c r="G941" s="126">
        <v>1139926</v>
      </c>
      <c r="H941" s="36" t="s">
        <v>3920</v>
      </c>
      <c r="I941" s="127" t="s">
        <v>3921</v>
      </c>
      <c r="J941" s="52"/>
      <c r="K941" s="53"/>
      <c r="L941" s="169"/>
    </row>
    <row r="942" spans="1:12" s="39" customFormat="1" ht="15" customHeight="1">
      <c r="A942" s="164">
        <v>1215797</v>
      </c>
      <c r="B942" s="203" t="s">
        <v>3922</v>
      </c>
      <c r="C942" s="203" t="s">
        <v>3450</v>
      </c>
      <c r="D942" s="204" t="s">
        <v>3923</v>
      </c>
      <c r="E942" s="205">
        <v>1</v>
      </c>
      <c r="F942" s="206">
        <v>44035</v>
      </c>
      <c r="G942" s="126"/>
      <c r="H942" s="36" t="s">
        <v>3924</v>
      </c>
      <c r="I942" s="127"/>
      <c r="J942" s="52"/>
      <c r="K942" s="53"/>
      <c r="L942" s="169"/>
    </row>
    <row r="943" spans="1:12" s="39" customFormat="1" ht="15" customHeight="1">
      <c r="A943" s="164">
        <v>1377273</v>
      </c>
      <c r="B943" s="203" t="s">
        <v>3925</v>
      </c>
      <c r="C943" s="203" t="s">
        <v>359</v>
      </c>
      <c r="D943" s="204" t="s">
        <v>3926</v>
      </c>
      <c r="E943" s="205">
        <v>1</v>
      </c>
      <c r="F943" s="206">
        <v>44042</v>
      </c>
      <c r="G943" s="126"/>
      <c r="H943" s="36"/>
      <c r="I943" s="127"/>
      <c r="J943" s="52"/>
      <c r="K943" s="53"/>
      <c r="L943" s="169"/>
    </row>
    <row r="944" spans="1:12" s="39" customFormat="1" ht="15" customHeight="1">
      <c r="A944" s="164">
        <v>1378089</v>
      </c>
      <c r="B944" s="203" t="s">
        <v>3927</v>
      </c>
      <c r="C944" s="203" t="s">
        <v>3615</v>
      </c>
      <c r="D944" s="204" t="s">
        <v>3928</v>
      </c>
      <c r="E944" s="205">
        <v>2</v>
      </c>
      <c r="F944" s="206">
        <v>44237</v>
      </c>
      <c r="G944" s="126"/>
      <c r="H944" s="36"/>
      <c r="I944" s="127"/>
      <c r="J944" s="52"/>
      <c r="K944" s="53"/>
      <c r="L944" s="169"/>
    </row>
    <row r="945" spans="1:12" s="39" customFormat="1" ht="15" customHeight="1">
      <c r="A945" s="164">
        <v>1385126</v>
      </c>
      <c r="B945" s="203" t="s">
        <v>3929</v>
      </c>
      <c r="C945" s="203" t="s">
        <v>2482</v>
      </c>
      <c r="D945" s="204" t="s">
        <v>3930</v>
      </c>
      <c r="E945" s="205">
        <v>1</v>
      </c>
      <c r="F945" s="206">
        <v>44063</v>
      </c>
      <c r="G945" s="126"/>
      <c r="H945" s="36"/>
      <c r="I945" s="127"/>
      <c r="J945" s="52"/>
      <c r="K945" s="53"/>
      <c r="L945" s="169"/>
    </row>
    <row r="946" spans="1:12" s="39" customFormat="1" ht="15" customHeight="1">
      <c r="A946" s="164">
        <v>1385127</v>
      </c>
      <c r="B946" s="203" t="s">
        <v>3931</v>
      </c>
      <c r="C946" s="203" t="s">
        <v>2482</v>
      </c>
      <c r="D946" s="204" t="s">
        <v>3930</v>
      </c>
      <c r="E946" s="205">
        <v>1</v>
      </c>
      <c r="F946" s="206">
        <v>44063</v>
      </c>
      <c r="G946" s="126"/>
      <c r="H946" s="36"/>
      <c r="I946" s="127"/>
      <c r="J946" s="52"/>
      <c r="K946" s="53"/>
      <c r="L946" s="169"/>
    </row>
    <row r="947" spans="1:12" s="39" customFormat="1" ht="15" customHeight="1">
      <c r="A947" s="164">
        <v>1386425</v>
      </c>
      <c r="B947" s="203" t="s">
        <v>3932</v>
      </c>
      <c r="C947" s="203" t="s">
        <v>3933</v>
      </c>
      <c r="D947" s="204" t="s">
        <v>3934</v>
      </c>
      <c r="E947" s="205">
        <v>1</v>
      </c>
      <c r="F947" s="206">
        <v>44173</v>
      </c>
      <c r="G947" s="126"/>
      <c r="H947" s="36"/>
      <c r="I947" s="127"/>
      <c r="J947" s="52"/>
      <c r="K947" s="53"/>
      <c r="L947" s="169"/>
    </row>
    <row r="948" spans="1:12" s="39" customFormat="1" ht="15" customHeight="1">
      <c r="A948" s="164">
        <v>1386585</v>
      </c>
      <c r="B948" s="203" t="s">
        <v>3935</v>
      </c>
      <c r="C948" s="203" t="s">
        <v>3936</v>
      </c>
      <c r="D948" s="204" t="s">
        <v>3937</v>
      </c>
      <c r="E948" s="205">
        <v>1</v>
      </c>
      <c r="F948" s="206">
        <v>44173</v>
      </c>
      <c r="G948" s="126"/>
      <c r="H948" s="36"/>
      <c r="I948" s="127"/>
      <c r="J948" s="52"/>
      <c r="K948" s="53"/>
      <c r="L948" s="169"/>
    </row>
    <row r="949" spans="1:12" s="39" customFormat="1" ht="15" customHeight="1">
      <c r="A949" s="164">
        <v>1440375</v>
      </c>
      <c r="B949" s="203" t="s">
        <v>3938</v>
      </c>
      <c r="C949" s="203" t="s">
        <v>3939</v>
      </c>
      <c r="D949" s="204" t="s">
        <v>3940</v>
      </c>
      <c r="E949" s="205">
        <v>2</v>
      </c>
      <c r="F949" s="206">
        <v>45694</v>
      </c>
      <c r="G949" s="126"/>
      <c r="H949" s="36"/>
      <c r="I949" s="127"/>
      <c r="J949" s="52"/>
      <c r="K949" s="53"/>
      <c r="L949" s="169"/>
    </row>
    <row r="950" spans="1:12" s="39" customFormat="1" ht="15" customHeight="1">
      <c r="A950" s="164">
        <v>1443547</v>
      </c>
      <c r="B950" s="203" t="s">
        <v>3941</v>
      </c>
      <c r="C950" s="203" t="s">
        <v>1615</v>
      </c>
      <c r="D950" s="204" t="s">
        <v>3942</v>
      </c>
      <c r="E950" s="205">
        <v>1</v>
      </c>
      <c r="F950" s="206">
        <v>44502</v>
      </c>
      <c r="G950" s="126">
        <v>873323</v>
      </c>
      <c r="H950" s="36" t="s">
        <v>3943</v>
      </c>
      <c r="I950" s="127" t="s">
        <v>1618</v>
      </c>
      <c r="J950" s="52"/>
      <c r="K950" s="53"/>
      <c r="L950" s="169"/>
    </row>
    <row r="951" spans="1:12" s="39" customFormat="1" ht="15" customHeight="1">
      <c r="A951" s="164">
        <v>1449065</v>
      </c>
      <c r="B951" s="203" t="s">
        <v>3944</v>
      </c>
      <c r="C951" s="203" t="s">
        <v>3945</v>
      </c>
      <c r="D951" s="204" t="s">
        <v>3946</v>
      </c>
      <c r="E951" s="205">
        <v>1</v>
      </c>
      <c r="F951" s="206">
        <v>44567</v>
      </c>
      <c r="G951" s="126">
        <v>1136008</v>
      </c>
      <c r="H951" s="36" t="s">
        <v>3947</v>
      </c>
      <c r="I951" s="127" t="s">
        <v>1601</v>
      </c>
      <c r="J951" s="52"/>
      <c r="K951" s="53"/>
      <c r="L951" s="169"/>
    </row>
    <row r="952" spans="1:12" s="39" customFormat="1" ht="15" customHeight="1">
      <c r="A952" s="164">
        <v>1449105</v>
      </c>
      <c r="B952" s="203" t="s">
        <v>3948</v>
      </c>
      <c r="C952" s="203" t="s">
        <v>3945</v>
      </c>
      <c r="D952" s="204" t="s">
        <v>3946</v>
      </c>
      <c r="E952" s="205">
        <v>1</v>
      </c>
      <c r="F952" s="206">
        <v>44567</v>
      </c>
      <c r="G952" s="126">
        <v>1158494</v>
      </c>
      <c r="H952" s="36" t="s">
        <v>3949</v>
      </c>
      <c r="I952" s="127" t="s">
        <v>1601</v>
      </c>
      <c r="J952" s="52"/>
      <c r="K952" s="53"/>
      <c r="L952" s="169"/>
    </row>
    <row r="953" spans="1:12" s="39" customFormat="1" ht="15" customHeight="1">
      <c r="A953" s="164">
        <v>1458752</v>
      </c>
      <c r="B953" s="203" t="s">
        <v>3950</v>
      </c>
      <c r="C953" s="203" t="s">
        <v>3951</v>
      </c>
      <c r="D953" s="204" t="s">
        <v>3952</v>
      </c>
      <c r="E953" s="205">
        <v>2</v>
      </c>
      <c r="F953" s="206">
        <v>44951</v>
      </c>
      <c r="G953" s="126"/>
      <c r="H953" s="36"/>
      <c r="I953" s="127"/>
      <c r="J953" s="52"/>
      <c r="K953" s="53"/>
      <c r="L953" s="169"/>
    </row>
    <row r="954" spans="1:12" ht="15.75" customHeight="1">
      <c r="A954" s="164">
        <v>1485074</v>
      </c>
      <c r="B954" s="203" t="s">
        <v>3953</v>
      </c>
      <c r="C954" s="203" t="s">
        <v>1737</v>
      </c>
      <c r="D954" s="204" t="s">
        <v>3954</v>
      </c>
      <c r="E954" s="205">
        <v>1</v>
      </c>
      <c r="F954" s="206">
        <v>45080</v>
      </c>
      <c r="G954" s="126"/>
      <c r="H954" s="36"/>
      <c r="I954" s="127"/>
      <c r="J954" s="35"/>
      <c r="K954" s="36"/>
      <c r="L954" s="162"/>
    </row>
    <row r="955" spans="1:12" ht="15.75" customHeight="1">
      <c r="A955" s="164">
        <v>1487000</v>
      </c>
      <c r="B955" s="203" t="s">
        <v>3955</v>
      </c>
      <c r="C955" s="203" t="s">
        <v>2499</v>
      </c>
      <c r="D955" s="204" t="s">
        <v>3956</v>
      </c>
      <c r="E955" s="205">
        <v>1</v>
      </c>
      <c r="F955" s="206">
        <v>45110</v>
      </c>
      <c r="G955" s="126"/>
      <c r="H955" s="36"/>
      <c r="I955" s="127"/>
      <c r="J955" s="35"/>
      <c r="K955" s="36"/>
      <c r="L955" s="162"/>
    </row>
    <row r="956" spans="1:12" ht="15.75" customHeight="1">
      <c r="A956" s="164">
        <v>1558141</v>
      </c>
      <c r="B956" s="203" t="s">
        <v>3957</v>
      </c>
      <c r="C956" s="203" t="s">
        <v>3958</v>
      </c>
      <c r="D956" s="204" t="s">
        <v>3959</v>
      </c>
      <c r="E956" s="205">
        <v>1</v>
      </c>
      <c r="F956" s="206">
        <v>45698</v>
      </c>
      <c r="G956" s="126"/>
      <c r="H956" s="36"/>
      <c r="I956" s="127"/>
      <c r="J956" s="35"/>
      <c r="K956" s="36"/>
      <c r="L956" s="162"/>
    </row>
    <row r="957" spans="1:12" ht="15.75" customHeight="1">
      <c r="A957" s="180" t="s">
        <v>3960</v>
      </c>
      <c r="B957" s="220" t="s">
        <v>3961</v>
      </c>
      <c r="C957" s="220" t="s">
        <v>3962</v>
      </c>
      <c r="D957" s="221" t="s">
        <v>3963</v>
      </c>
      <c r="E957" s="217"/>
      <c r="F957" s="206"/>
      <c r="G957" s="126"/>
      <c r="H957" s="36"/>
      <c r="I957" s="127"/>
      <c r="J957" s="35"/>
      <c r="K957" s="36"/>
      <c r="L957" s="162"/>
    </row>
    <row r="958" spans="1:12" ht="15.75" customHeight="1">
      <c r="A958" s="164">
        <v>1558089</v>
      </c>
      <c r="B958" s="203" t="s">
        <v>3964</v>
      </c>
      <c r="C958" s="203" t="s">
        <v>1620</v>
      </c>
      <c r="D958" s="204" t="s">
        <v>3965</v>
      </c>
      <c r="E958" s="205">
        <v>1</v>
      </c>
      <c r="F958" s="206">
        <v>45965</v>
      </c>
      <c r="G958" s="126"/>
      <c r="H958" s="36"/>
      <c r="I958" s="127"/>
      <c r="J958" s="35"/>
      <c r="K958" s="36"/>
      <c r="L958" s="162"/>
    </row>
    <row r="959" spans="1:12" ht="15" customHeight="1">
      <c r="A959" s="164">
        <v>1559989</v>
      </c>
      <c r="B959" s="203" t="s">
        <v>3966</v>
      </c>
      <c r="C959" s="203" t="s">
        <v>3967</v>
      </c>
      <c r="D959" s="204" t="s">
        <v>3968</v>
      </c>
      <c r="E959" s="205">
        <v>1</v>
      </c>
      <c r="F959" s="206">
        <v>45986</v>
      </c>
      <c r="G959" s="126"/>
      <c r="H959" s="36"/>
      <c r="I959" s="127"/>
      <c r="J959" s="35"/>
      <c r="K959" s="36"/>
      <c r="L959" s="162"/>
    </row>
    <row r="960" spans="1:12" ht="15" customHeight="1">
      <c r="A960" s="164">
        <v>1560005</v>
      </c>
      <c r="B960" s="203" t="s">
        <v>3969</v>
      </c>
      <c r="C960" s="203" t="s">
        <v>3967</v>
      </c>
      <c r="D960" s="204" t="s">
        <v>3968</v>
      </c>
      <c r="E960" s="205">
        <v>1</v>
      </c>
      <c r="F960" s="206">
        <v>45986</v>
      </c>
      <c r="G960" s="126"/>
      <c r="H960" s="36"/>
      <c r="I960" s="127"/>
      <c r="J960" s="35"/>
      <c r="K960" s="36"/>
      <c r="L960" s="162"/>
    </row>
    <row r="961" spans="1:12" ht="15" customHeight="1">
      <c r="A961" s="208">
        <v>1219577</v>
      </c>
      <c r="B961" s="207" t="s">
        <v>3970</v>
      </c>
      <c r="C961" s="207" t="s">
        <v>3971</v>
      </c>
      <c r="D961" s="209" t="s">
        <v>3972</v>
      </c>
      <c r="E961" s="205">
        <v>1</v>
      </c>
      <c r="F961" s="206">
        <v>42563</v>
      </c>
      <c r="G961" s="126"/>
      <c r="H961" s="36"/>
      <c r="I961" s="127"/>
      <c r="J961" s="35"/>
      <c r="K961" s="36"/>
      <c r="L961" s="162"/>
    </row>
    <row r="962" spans="1:12" ht="15.75" customHeight="1">
      <c r="A962" s="208">
        <v>1219578</v>
      </c>
      <c r="B962" s="207" t="s">
        <v>3973</v>
      </c>
      <c r="C962" s="207" t="s">
        <v>3971</v>
      </c>
      <c r="D962" s="209" t="s">
        <v>3972</v>
      </c>
      <c r="E962" s="205">
        <v>1</v>
      </c>
      <c r="F962" s="206">
        <v>42563</v>
      </c>
      <c r="G962" s="126"/>
      <c r="H962" s="36"/>
      <c r="I962" s="127"/>
      <c r="J962" s="35"/>
      <c r="K962" s="36"/>
      <c r="L962" s="162"/>
    </row>
    <row r="963" spans="1:12" ht="15.75" customHeight="1">
      <c r="A963" s="208">
        <v>1299428</v>
      </c>
      <c r="B963" s="207" t="s">
        <v>3974</v>
      </c>
      <c r="C963" s="207" t="s">
        <v>3975</v>
      </c>
      <c r="D963" s="209" t="s">
        <v>3976</v>
      </c>
      <c r="E963" s="205">
        <v>1</v>
      </c>
      <c r="F963" s="206">
        <v>43103</v>
      </c>
      <c r="G963" s="126"/>
      <c r="H963" s="36"/>
      <c r="I963" s="127"/>
      <c r="J963" s="35"/>
      <c r="K963" s="36"/>
      <c r="L963" s="162"/>
    </row>
    <row r="964" spans="1:12" ht="15" customHeight="1">
      <c r="A964" s="208">
        <v>1331831</v>
      </c>
      <c r="B964" s="207" t="s">
        <v>3977</v>
      </c>
      <c r="C964" s="207" t="s">
        <v>1801</v>
      </c>
      <c r="D964" s="209" t="s">
        <v>3978</v>
      </c>
      <c r="E964" s="205">
        <v>2</v>
      </c>
      <c r="F964" s="206">
        <v>43538</v>
      </c>
      <c r="G964" s="126">
        <v>832248</v>
      </c>
      <c r="H964" s="36" t="s">
        <v>3979</v>
      </c>
      <c r="I964" s="127" t="s">
        <v>3980</v>
      </c>
      <c r="J964" s="35"/>
      <c r="K964" s="36"/>
      <c r="L964" s="162"/>
    </row>
    <row r="965" spans="1:12" ht="15" customHeight="1">
      <c r="A965" s="208">
        <v>1331832</v>
      </c>
      <c r="B965" s="207" t="s">
        <v>3981</v>
      </c>
      <c r="C965" s="207" t="s">
        <v>1801</v>
      </c>
      <c r="D965" s="209" t="s">
        <v>3978</v>
      </c>
      <c r="E965" s="205">
        <v>2</v>
      </c>
      <c r="F965" s="206">
        <v>43538</v>
      </c>
      <c r="G965" s="126">
        <v>1171542</v>
      </c>
      <c r="H965" s="36" t="s">
        <v>3982</v>
      </c>
      <c r="I965" s="127" t="s">
        <v>3983</v>
      </c>
      <c r="J965" s="35"/>
      <c r="K965" s="36"/>
      <c r="L965" s="162"/>
    </row>
    <row r="966" spans="1:12" ht="15" customHeight="1">
      <c r="A966" s="164">
        <v>1331833</v>
      </c>
      <c r="B966" s="203" t="s">
        <v>3984</v>
      </c>
      <c r="C966" s="203" t="s">
        <v>1801</v>
      </c>
      <c r="D966" s="204" t="s">
        <v>3985</v>
      </c>
      <c r="E966" s="205">
        <v>4</v>
      </c>
      <c r="F966" s="206">
        <v>43643</v>
      </c>
      <c r="G966" s="126">
        <v>813490</v>
      </c>
      <c r="H966" s="36" t="s">
        <v>3986</v>
      </c>
      <c r="I966" s="127" t="s">
        <v>3366</v>
      </c>
      <c r="J966" s="35"/>
      <c r="K966" s="36" t="s">
        <v>3987</v>
      </c>
      <c r="L966" s="162" t="s">
        <v>3988</v>
      </c>
    </row>
    <row r="967" spans="1:12" ht="15" customHeight="1">
      <c r="A967" s="164">
        <v>1331841</v>
      </c>
      <c r="B967" s="203" t="s">
        <v>3989</v>
      </c>
      <c r="C967" s="203" t="s">
        <v>1801</v>
      </c>
      <c r="D967" s="204" t="s">
        <v>3985</v>
      </c>
      <c r="E967" s="205">
        <v>4</v>
      </c>
      <c r="F967" s="206">
        <v>43643</v>
      </c>
      <c r="G967" s="126">
        <v>813497</v>
      </c>
      <c r="H967" s="36" t="s">
        <v>3990</v>
      </c>
      <c r="I967" s="127" t="s">
        <v>3366</v>
      </c>
      <c r="J967" s="35"/>
      <c r="K967" s="36" t="s">
        <v>3991</v>
      </c>
      <c r="L967" s="162" t="s">
        <v>3988</v>
      </c>
    </row>
    <row r="968" spans="1:12" ht="15" customHeight="1">
      <c r="A968" s="164">
        <v>1331807</v>
      </c>
      <c r="B968" s="203" t="s">
        <v>3992</v>
      </c>
      <c r="C968" s="203" t="s">
        <v>1801</v>
      </c>
      <c r="D968" s="204" t="s">
        <v>3985</v>
      </c>
      <c r="E968" s="205">
        <v>4</v>
      </c>
      <c r="F968" s="206">
        <v>43643</v>
      </c>
      <c r="G968" s="126">
        <v>901468</v>
      </c>
      <c r="H968" s="36" t="s">
        <v>3993</v>
      </c>
      <c r="I968" s="127" t="s">
        <v>3366</v>
      </c>
      <c r="J968" s="35"/>
      <c r="K968" s="36"/>
      <c r="L968" s="162"/>
    </row>
    <row r="969" spans="1:12" ht="15" customHeight="1">
      <c r="A969" s="164">
        <v>1342531</v>
      </c>
      <c r="B969" s="203" t="s">
        <v>3994</v>
      </c>
      <c r="C969" s="203" t="s">
        <v>1801</v>
      </c>
      <c r="D969" s="204" t="s">
        <v>3985</v>
      </c>
      <c r="E969" s="205">
        <v>4</v>
      </c>
      <c r="F969" s="206">
        <v>43643</v>
      </c>
      <c r="G969" s="126">
        <v>901499</v>
      </c>
      <c r="H969" s="36" t="s">
        <v>3995</v>
      </c>
      <c r="I969" s="127" t="s">
        <v>3366</v>
      </c>
      <c r="J969" s="35"/>
      <c r="K969" s="36"/>
      <c r="L969" s="162"/>
    </row>
    <row r="970" spans="1:12" ht="15" customHeight="1">
      <c r="A970" s="164">
        <v>1336589</v>
      </c>
      <c r="B970" s="203" t="s">
        <v>3996</v>
      </c>
      <c r="C970" s="203" t="s">
        <v>1801</v>
      </c>
      <c r="D970" s="204" t="s">
        <v>3997</v>
      </c>
      <c r="E970" s="205">
        <v>2</v>
      </c>
      <c r="F970" s="206">
        <v>44844</v>
      </c>
      <c r="G970" s="126" t="s">
        <v>45</v>
      </c>
      <c r="H970" s="36" t="s">
        <v>45</v>
      </c>
      <c r="I970" s="127" t="s">
        <v>45</v>
      </c>
      <c r="J970" s="35"/>
      <c r="K970" s="36"/>
      <c r="L970" s="162"/>
    </row>
    <row r="971" spans="1:12" ht="15" customHeight="1">
      <c r="A971" s="164">
        <v>1331808</v>
      </c>
      <c r="B971" s="203" t="s">
        <v>3998</v>
      </c>
      <c r="C971" s="203" t="s">
        <v>1801</v>
      </c>
      <c r="D971" s="204" t="s">
        <v>3997</v>
      </c>
      <c r="E971" s="205">
        <v>2</v>
      </c>
      <c r="F971" s="206">
        <v>44844</v>
      </c>
      <c r="G971" s="126" t="s">
        <v>45</v>
      </c>
      <c r="H971" s="36" t="s">
        <v>45</v>
      </c>
      <c r="I971" s="127" t="s">
        <v>45</v>
      </c>
      <c r="J971" s="35"/>
      <c r="K971" s="36"/>
      <c r="L971" s="162"/>
    </row>
    <row r="972" spans="1:12" ht="15" customHeight="1">
      <c r="A972" s="164">
        <v>1477913</v>
      </c>
      <c r="B972" s="203" t="s">
        <v>3999</v>
      </c>
      <c r="C972" s="203" t="s">
        <v>4000</v>
      </c>
      <c r="D972" s="204" t="s">
        <v>4001</v>
      </c>
      <c r="E972" s="205">
        <v>1</v>
      </c>
      <c r="F972" s="206">
        <v>44971</v>
      </c>
      <c r="G972" s="126" t="s">
        <v>45</v>
      </c>
      <c r="H972" s="36" t="s">
        <v>45</v>
      </c>
      <c r="I972" s="127" t="s">
        <v>45</v>
      </c>
      <c r="J972" s="35"/>
      <c r="K972" s="36"/>
      <c r="L972" s="162"/>
    </row>
    <row r="973" spans="1:12" ht="15" customHeight="1">
      <c r="A973" s="164">
        <v>1477925</v>
      </c>
      <c r="B973" s="203" t="s">
        <v>4002</v>
      </c>
      <c r="C973" s="203" t="s">
        <v>4000</v>
      </c>
      <c r="D973" s="204" t="s">
        <v>4001</v>
      </c>
      <c r="E973" s="205">
        <v>1</v>
      </c>
      <c r="F973" s="206">
        <v>44971</v>
      </c>
      <c r="G973" s="126" t="s">
        <v>45</v>
      </c>
      <c r="H973" s="36" t="s">
        <v>45</v>
      </c>
      <c r="I973" s="127" t="s">
        <v>45</v>
      </c>
      <c r="J973" s="35"/>
      <c r="K973" s="36"/>
      <c r="L973" s="162"/>
    </row>
    <row r="974" spans="1:12" ht="15" customHeight="1">
      <c r="A974" s="164">
        <v>1551303</v>
      </c>
      <c r="B974" s="203" t="s">
        <v>4003</v>
      </c>
      <c r="C974" s="203" t="s">
        <v>4004</v>
      </c>
      <c r="D974" s="204" t="s">
        <v>4005</v>
      </c>
      <c r="E974" s="205">
        <v>1</v>
      </c>
      <c r="F974" s="206">
        <v>45890</v>
      </c>
      <c r="G974" s="126" t="s">
        <v>45</v>
      </c>
      <c r="H974" s="36" t="s">
        <v>45</v>
      </c>
      <c r="I974" s="127" t="s">
        <v>45</v>
      </c>
      <c r="J974" s="35"/>
      <c r="K974" s="36"/>
      <c r="L974" s="162"/>
    </row>
    <row r="975" spans="1:12" ht="15" customHeight="1">
      <c r="A975" s="164">
        <v>1551323</v>
      </c>
      <c r="B975" s="203" t="s">
        <v>4006</v>
      </c>
      <c r="C975" s="203" t="s">
        <v>4004</v>
      </c>
      <c r="D975" s="204" t="s">
        <v>4005</v>
      </c>
      <c r="E975" s="205">
        <v>1</v>
      </c>
      <c r="F975" s="206">
        <v>45890</v>
      </c>
      <c r="G975" s="126" t="s">
        <v>45</v>
      </c>
      <c r="H975" s="36" t="s">
        <v>45</v>
      </c>
      <c r="I975" s="127" t="s">
        <v>45</v>
      </c>
      <c r="J975" s="35"/>
      <c r="K975" s="36"/>
      <c r="L975" s="162"/>
    </row>
    <row r="976" spans="1:12" ht="15.75" customHeight="1">
      <c r="A976" s="164">
        <v>1299472</v>
      </c>
      <c r="B976" s="203" t="s">
        <v>4007</v>
      </c>
      <c r="C976" s="203" t="s">
        <v>4008</v>
      </c>
      <c r="D976" s="204" t="s">
        <v>4009</v>
      </c>
      <c r="E976" s="205">
        <v>1</v>
      </c>
      <c r="F976" s="206">
        <v>43103</v>
      </c>
      <c r="G976" s="126">
        <v>554043</v>
      </c>
      <c r="H976" s="36" t="s">
        <v>4010</v>
      </c>
      <c r="I976" s="127" t="s">
        <v>4011</v>
      </c>
      <c r="J976" s="35"/>
      <c r="K976" s="36"/>
      <c r="L976" s="162"/>
    </row>
    <row r="977" spans="1:12" ht="15.75" customHeight="1">
      <c r="A977" s="164">
        <v>1300838</v>
      </c>
      <c r="B977" s="203" t="s">
        <v>4012</v>
      </c>
      <c r="C977" s="203" t="s">
        <v>1198</v>
      </c>
      <c r="D977" s="204" t="s">
        <v>4013</v>
      </c>
      <c r="E977" s="205">
        <v>3</v>
      </c>
      <c r="F977" s="206">
        <v>45474</v>
      </c>
      <c r="G977" s="126">
        <v>1158822</v>
      </c>
      <c r="H977" s="36" t="s">
        <v>4014</v>
      </c>
      <c r="I977" s="127" t="s">
        <v>4015</v>
      </c>
      <c r="J977" s="35"/>
      <c r="K977" s="36"/>
      <c r="L977" s="162"/>
    </row>
    <row r="978" spans="1:12" ht="15.75" customHeight="1">
      <c r="A978" s="164">
        <v>1300881</v>
      </c>
      <c r="B978" s="203" t="s">
        <v>4016</v>
      </c>
      <c r="C978" s="203" t="s">
        <v>1198</v>
      </c>
      <c r="D978" s="204" t="s">
        <v>4013</v>
      </c>
      <c r="E978" s="205">
        <v>3</v>
      </c>
      <c r="F978" s="206">
        <v>45474</v>
      </c>
      <c r="G978" s="126"/>
      <c r="H978" s="36"/>
      <c r="I978" s="127"/>
      <c r="J978" s="35"/>
      <c r="K978" s="36"/>
      <c r="L978" s="162"/>
    </row>
    <row r="979" spans="1:12" ht="15.75" customHeight="1">
      <c r="A979" s="164">
        <v>1319760</v>
      </c>
      <c r="B979" s="203" t="s">
        <v>4017</v>
      </c>
      <c r="C979" s="203" t="s">
        <v>1198</v>
      </c>
      <c r="D979" s="204" t="s">
        <v>4018</v>
      </c>
      <c r="E979" s="205">
        <v>5</v>
      </c>
      <c r="F979" s="206">
        <v>43984</v>
      </c>
      <c r="G979" s="126">
        <v>957911</v>
      </c>
      <c r="H979" s="36" t="s">
        <v>4019</v>
      </c>
      <c r="I979" s="127" t="s">
        <v>4011</v>
      </c>
      <c r="J979" s="35"/>
      <c r="K979" s="36"/>
      <c r="L979" s="162"/>
    </row>
    <row r="980" spans="1:12" s="39" customFormat="1" ht="15.75" customHeight="1">
      <c r="A980" s="164">
        <v>1319795</v>
      </c>
      <c r="B980" s="203" t="s">
        <v>4020</v>
      </c>
      <c r="C980" s="203" t="s">
        <v>1198</v>
      </c>
      <c r="D980" s="204" t="s">
        <v>4018</v>
      </c>
      <c r="E980" s="205">
        <v>5</v>
      </c>
      <c r="F980" s="206">
        <v>43984</v>
      </c>
      <c r="G980" s="126">
        <v>554042</v>
      </c>
      <c r="H980" s="36" t="s">
        <v>4021</v>
      </c>
      <c r="I980" s="127" t="s">
        <v>4011</v>
      </c>
      <c r="J980" s="52"/>
      <c r="K980" s="53"/>
      <c r="L980" s="169"/>
    </row>
    <row r="981" spans="1:12" s="39" customFormat="1" ht="15.75" customHeight="1">
      <c r="A981" s="164">
        <v>1319241</v>
      </c>
      <c r="B981" s="203" t="s">
        <v>4022</v>
      </c>
      <c r="C981" s="203" t="s">
        <v>1198</v>
      </c>
      <c r="D981" s="204" t="s">
        <v>4018</v>
      </c>
      <c r="E981" s="205">
        <v>5</v>
      </c>
      <c r="F981" s="206">
        <v>43984</v>
      </c>
      <c r="G981" s="126">
        <v>962136</v>
      </c>
      <c r="H981" s="36" t="s">
        <v>4023</v>
      </c>
      <c r="I981" s="127" t="s">
        <v>4011</v>
      </c>
      <c r="J981" s="52"/>
      <c r="K981" s="53"/>
      <c r="L981" s="169"/>
    </row>
    <row r="982" spans="1:12" s="39" customFormat="1" ht="15.75" customHeight="1">
      <c r="A982" s="164">
        <v>1331526</v>
      </c>
      <c r="B982" s="203" t="s">
        <v>4024</v>
      </c>
      <c r="C982" s="203" t="s">
        <v>1198</v>
      </c>
      <c r="D982" s="204" t="s">
        <v>4018</v>
      </c>
      <c r="E982" s="205">
        <v>5</v>
      </c>
      <c r="F982" s="206">
        <v>43984</v>
      </c>
      <c r="G982" s="126">
        <v>1122898</v>
      </c>
      <c r="H982" s="36" t="s">
        <v>4025</v>
      </c>
      <c r="I982" s="127" t="s">
        <v>4011</v>
      </c>
      <c r="J982" s="52"/>
      <c r="K982" s="53"/>
      <c r="L982" s="169"/>
    </row>
    <row r="983" spans="1:12" ht="15" customHeight="1">
      <c r="A983" s="164">
        <v>1372767</v>
      </c>
      <c r="B983" s="203" t="s">
        <v>4026</v>
      </c>
      <c r="C983" s="203" t="s">
        <v>1198</v>
      </c>
      <c r="D983" s="204" t="s">
        <v>4027</v>
      </c>
      <c r="E983" s="205">
        <v>1</v>
      </c>
      <c r="F983" s="206">
        <v>43964</v>
      </c>
      <c r="G983" s="126">
        <v>1299472</v>
      </c>
      <c r="H983" s="36"/>
      <c r="I983" s="127" t="s">
        <v>4027</v>
      </c>
      <c r="J983" s="35">
        <v>554043</v>
      </c>
      <c r="K983" s="36" t="s">
        <v>4010</v>
      </c>
      <c r="L983" s="162" t="s">
        <v>4011</v>
      </c>
    </row>
    <row r="984" spans="1:12" ht="15.75" customHeight="1">
      <c r="A984" s="164">
        <v>1373739</v>
      </c>
      <c r="B984" s="203" t="s">
        <v>4028</v>
      </c>
      <c r="C984" s="203" t="s">
        <v>4029</v>
      </c>
      <c r="D984" s="204" t="s">
        <v>4030</v>
      </c>
      <c r="E984" s="205">
        <v>2</v>
      </c>
      <c r="F984" s="206">
        <v>45013</v>
      </c>
      <c r="G984" s="126"/>
      <c r="H984" s="36"/>
      <c r="I984" s="127"/>
      <c r="J984" s="35"/>
      <c r="K984" s="36"/>
      <c r="L984" s="162"/>
    </row>
    <row r="985" spans="1:12" ht="15.75" customHeight="1">
      <c r="A985" s="164">
        <v>1373748</v>
      </c>
      <c r="B985" s="203" t="s">
        <v>4031</v>
      </c>
      <c r="C985" s="203" t="s">
        <v>4029</v>
      </c>
      <c r="D985" s="204" t="s">
        <v>4030</v>
      </c>
      <c r="E985" s="205">
        <v>2</v>
      </c>
      <c r="F985" s="206">
        <v>45013</v>
      </c>
      <c r="G985" s="126"/>
      <c r="H985" s="36"/>
      <c r="I985" s="127"/>
      <c r="J985" s="35"/>
      <c r="K985" s="36"/>
      <c r="L985" s="162"/>
    </row>
    <row r="986" spans="1:12" ht="15.75" customHeight="1">
      <c r="A986" s="164">
        <v>1449682</v>
      </c>
      <c r="B986" s="203" t="s">
        <v>4032</v>
      </c>
      <c r="C986" s="203" t="s">
        <v>4033</v>
      </c>
      <c r="D986" s="204" t="s">
        <v>4034</v>
      </c>
      <c r="E986" s="205">
        <v>1</v>
      </c>
      <c r="F986" s="206">
        <v>44580</v>
      </c>
      <c r="G986" s="126"/>
      <c r="H986" s="36"/>
      <c r="I986" s="127"/>
      <c r="J986" s="35"/>
      <c r="K986" s="36"/>
      <c r="L986" s="162"/>
    </row>
    <row r="987" spans="1:12" ht="15.75" customHeight="1">
      <c r="A987" s="164" t="s">
        <v>174</v>
      </c>
      <c r="B987" s="203" t="s">
        <v>4035</v>
      </c>
      <c r="C987" s="203"/>
      <c r="D987" s="204" t="s">
        <v>4034</v>
      </c>
      <c r="E987" s="205">
        <v>1</v>
      </c>
      <c r="F987" s="206">
        <v>44580</v>
      </c>
      <c r="G987" s="126"/>
      <c r="H987" s="36"/>
      <c r="I987" s="127"/>
      <c r="J987" s="35"/>
      <c r="K987" s="36"/>
      <c r="L987" s="162"/>
    </row>
    <row r="988" spans="1:12" ht="15.75" customHeight="1">
      <c r="A988" s="164">
        <v>1456833</v>
      </c>
      <c r="B988" s="203" t="s">
        <v>4036</v>
      </c>
      <c r="C988" s="203" t="s">
        <v>1198</v>
      </c>
      <c r="D988" s="204" t="s">
        <v>4037</v>
      </c>
      <c r="E988" s="205">
        <v>1</v>
      </c>
      <c r="F988" s="206">
        <v>44580</v>
      </c>
      <c r="G988" s="126"/>
      <c r="H988" s="36"/>
      <c r="I988" s="127"/>
      <c r="J988" s="35"/>
      <c r="K988" s="36"/>
      <c r="L988" s="162"/>
    </row>
    <row r="989" spans="1:12" ht="15.75" customHeight="1">
      <c r="A989" s="164">
        <v>1456832</v>
      </c>
      <c r="B989" s="203" t="s">
        <v>4038</v>
      </c>
      <c r="C989" s="203" t="s">
        <v>1198</v>
      </c>
      <c r="D989" s="204" t="s">
        <v>4037</v>
      </c>
      <c r="E989" s="205">
        <v>1</v>
      </c>
      <c r="F989" s="206">
        <v>44580</v>
      </c>
      <c r="G989" s="126"/>
      <c r="H989" s="36"/>
      <c r="I989" s="127"/>
      <c r="J989" s="35"/>
      <c r="K989" s="36"/>
      <c r="L989" s="162"/>
    </row>
    <row r="990" spans="1:12" ht="15.75" hidden="1" customHeight="1">
      <c r="A990" s="214">
        <v>763488</v>
      </c>
      <c r="B990" s="215" t="s">
        <v>4039</v>
      </c>
      <c r="C990" s="215" t="s">
        <v>4040</v>
      </c>
      <c r="D990" s="216" t="s">
        <v>4041</v>
      </c>
      <c r="E990" s="217">
        <v>1</v>
      </c>
      <c r="F990" s="206">
        <v>46035</v>
      </c>
      <c r="G990" s="126">
        <v>763488</v>
      </c>
      <c r="H990" s="36"/>
      <c r="I990" s="127" t="s">
        <v>4042</v>
      </c>
      <c r="J990" s="35"/>
      <c r="K990" s="36"/>
      <c r="L990" s="162"/>
    </row>
    <row r="991" spans="1:12" ht="15.75" hidden="1" customHeight="1">
      <c r="A991" s="214">
        <v>763454</v>
      </c>
      <c r="B991" s="215" t="s">
        <v>4043</v>
      </c>
      <c r="C991" s="215" t="s">
        <v>4044</v>
      </c>
      <c r="D991" s="216" t="s">
        <v>4045</v>
      </c>
      <c r="E991" s="217">
        <v>1</v>
      </c>
      <c r="F991" s="206">
        <v>46035</v>
      </c>
      <c r="G991" s="126">
        <v>763454</v>
      </c>
      <c r="H991" s="36"/>
      <c r="I991" s="127" t="s">
        <v>4046</v>
      </c>
      <c r="J991" s="35"/>
      <c r="K991" s="36"/>
      <c r="L991" s="162"/>
    </row>
    <row r="992" spans="1:12" ht="15.75" hidden="1" customHeight="1">
      <c r="A992" s="214">
        <v>763491</v>
      </c>
      <c r="B992" s="215" t="s">
        <v>4047</v>
      </c>
      <c r="C992" s="215" t="s">
        <v>4044</v>
      </c>
      <c r="D992" s="216" t="s">
        <v>4048</v>
      </c>
      <c r="E992" s="217">
        <v>1</v>
      </c>
      <c r="F992" s="206">
        <v>46035</v>
      </c>
      <c r="G992" s="126">
        <v>763491</v>
      </c>
      <c r="H992" s="36"/>
      <c r="I992" s="127" t="s">
        <v>4049</v>
      </c>
      <c r="J992" s="35"/>
      <c r="K992" s="36"/>
      <c r="L992" s="162"/>
    </row>
    <row r="993" spans="1:12" ht="15.75" hidden="1" customHeight="1">
      <c r="A993" s="214">
        <v>763501</v>
      </c>
      <c r="B993" s="215" t="s">
        <v>4050</v>
      </c>
      <c r="C993" s="215" t="s">
        <v>4040</v>
      </c>
      <c r="D993" s="216" t="s">
        <v>4051</v>
      </c>
      <c r="E993" s="217">
        <v>1</v>
      </c>
      <c r="F993" s="206">
        <v>46035</v>
      </c>
      <c r="G993" s="126">
        <v>763501</v>
      </c>
      <c r="H993" s="36"/>
      <c r="I993" s="127" t="s">
        <v>4052</v>
      </c>
      <c r="J993" s="35"/>
      <c r="K993" s="36"/>
      <c r="L993" s="162"/>
    </row>
    <row r="994" spans="1:12" ht="15.75" hidden="1" customHeight="1">
      <c r="A994" s="214">
        <v>763551</v>
      </c>
      <c r="B994" s="215" t="s">
        <v>4053</v>
      </c>
      <c r="C994" s="215" t="s">
        <v>4040</v>
      </c>
      <c r="D994" s="216" t="s">
        <v>4051</v>
      </c>
      <c r="E994" s="217">
        <v>1</v>
      </c>
      <c r="F994" s="206">
        <v>46035</v>
      </c>
      <c r="G994" s="126">
        <v>763551</v>
      </c>
      <c r="H994" s="36"/>
      <c r="I994" s="127" t="s">
        <v>4052</v>
      </c>
      <c r="J994" s="35"/>
      <c r="K994" s="36"/>
      <c r="L994" s="162"/>
    </row>
    <row r="995" spans="1:12" ht="15.75" hidden="1" customHeight="1">
      <c r="A995" s="214">
        <v>763554</v>
      </c>
      <c r="B995" s="215" t="s">
        <v>4054</v>
      </c>
      <c r="C995" s="215" t="s">
        <v>4040</v>
      </c>
      <c r="D995" s="216" t="s">
        <v>4051</v>
      </c>
      <c r="E995" s="217">
        <v>1</v>
      </c>
      <c r="F995" s="206">
        <v>46035</v>
      </c>
      <c r="G995" s="126">
        <v>763554</v>
      </c>
      <c r="H995" s="36"/>
      <c r="I995" s="127" t="s">
        <v>4052</v>
      </c>
      <c r="J995" s="35"/>
      <c r="K995" s="36"/>
      <c r="L995" s="162"/>
    </row>
    <row r="996" spans="1:12" ht="15.75" hidden="1" customHeight="1">
      <c r="A996" s="214">
        <v>763557</v>
      </c>
      <c r="B996" s="215" t="s">
        <v>4055</v>
      </c>
      <c r="C996" s="215" t="s">
        <v>4040</v>
      </c>
      <c r="D996" s="216" t="s">
        <v>4051</v>
      </c>
      <c r="E996" s="217">
        <v>1</v>
      </c>
      <c r="F996" s="206">
        <v>46035</v>
      </c>
      <c r="G996" s="126">
        <v>763557</v>
      </c>
      <c r="H996" s="36"/>
      <c r="I996" s="127" t="s">
        <v>4052</v>
      </c>
      <c r="J996" s="35"/>
      <c r="K996" s="36"/>
      <c r="L996" s="162"/>
    </row>
    <row r="997" spans="1:12" ht="15" customHeight="1">
      <c r="A997" s="164">
        <v>1380487</v>
      </c>
      <c r="B997" s="203" t="s">
        <v>4056</v>
      </c>
      <c r="C997" s="203" t="s">
        <v>4057</v>
      </c>
      <c r="D997" s="204" t="s">
        <v>4058</v>
      </c>
      <c r="E997" s="205">
        <v>9</v>
      </c>
      <c r="F997" s="206">
        <v>45195</v>
      </c>
      <c r="G997" s="126"/>
      <c r="H997" s="36"/>
      <c r="I997" s="127"/>
      <c r="J997" s="35"/>
      <c r="K997" s="36"/>
      <c r="L997" s="127"/>
    </row>
    <row r="998" spans="1:12" ht="15" customHeight="1">
      <c r="A998" s="164">
        <v>1322948</v>
      </c>
      <c r="B998" s="203" t="s">
        <v>4059</v>
      </c>
      <c r="C998" s="203" t="s">
        <v>4060</v>
      </c>
      <c r="D998" s="204" t="s">
        <v>4058</v>
      </c>
      <c r="E998" s="205">
        <v>9</v>
      </c>
      <c r="F998" s="206">
        <v>45195</v>
      </c>
      <c r="G998" s="126">
        <v>1121452</v>
      </c>
      <c r="H998" s="36" t="s">
        <v>4061</v>
      </c>
      <c r="I998" s="127" t="s">
        <v>4062</v>
      </c>
      <c r="J998" s="35">
        <v>915833</v>
      </c>
      <c r="K998" s="36" t="s">
        <v>4061</v>
      </c>
      <c r="L998" s="127" t="s">
        <v>4063</v>
      </c>
    </row>
    <row r="999" spans="1:12" ht="15" customHeight="1">
      <c r="A999" s="164">
        <v>1322991</v>
      </c>
      <c r="B999" s="203" t="s">
        <v>4064</v>
      </c>
      <c r="C999" s="203" t="s">
        <v>4065</v>
      </c>
      <c r="D999" s="204" t="s">
        <v>4058</v>
      </c>
      <c r="E999" s="205">
        <v>9</v>
      </c>
      <c r="F999" s="206">
        <v>45195</v>
      </c>
      <c r="G999" s="126">
        <v>1121453</v>
      </c>
      <c r="H999" s="36" t="s">
        <v>4066</v>
      </c>
      <c r="I999" s="127" t="s">
        <v>4062</v>
      </c>
      <c r="J999" s="35"/>
      <c r="K999" s="36"/>
      <c r="L999" s="162"/>
    </row>
    <row r="1000" spans="1:12" ht="15" customHeight="1">
      <c r="A1000" s="164">
        <v>1322982</v>
      </c>
      <c r="B1000" s="203" t="s">
        <v>4067</v>
      </c>
      <c r="C1000" s="203" t="s">
        <v>4068</v>
      </c>
      <c r="D1000" s="204" t="s">
        <v>4058</v>
      </c>
      <c r="E1000" s="205">
        <v>9</v>
      </c>
      <c r="F1000" s="206">
        <v>45195</v>
      </c>
      <c r="G1000" s="126">
        <v>1121455</v>
      </c>
      <c r="H1000" s="36" t="s">
        <v>4069</v>
      </c>
      <c r="I1000" s="127" t="s">
        <v>4062</v>
      </c>
      <c r="J1000" s="35">
        <v>974336</v>
      </c>
      <c r="K1000" s="36" t="s">
        <v>4069</v>
      </c>
      <c r="L1000" s="162" t="s">
        <v>4063</v>
      </c>
    </row>
    <row r="1001" spans="1:12" ht="15" customHeight="1">
      <c r="A1001" s="164">
        <v>1219579</v>
      </c>
      <c r="B1001" s="203" t="s">
        <v>4070</v>
      </c>
      <c r="C1001" s="203" t="s">
        <v>4071</v>
      </c>
      <c r="D1001" s="203" t="s">
        <v>4058</v>
      </c>
      <c r="E1001" s="205">
        <v>9</v>
      </c>
      <c r="F1001" s="206">
        <v>45195</v>
      </c>
      <c r="G1001" s="126" t="s">
        <v>45</v>
      </c>
      <c r="H1001" s="36" t="s">
        <v>45</v>
      </c>
      <c r="I1001" s="127" t="s">
        <v>45</v>
      </c>
      <c r="J1001" s="36"/>
      <c r="K1001" s="36"/>
      <c r="L1001" s="127"/>
    </row>
    <row r="1002" spans="1:12" ht="15" customHeight="1">
      <c r="A1002" s="164">
        <v>1323001</v>
      </c>
      <c r="B1002" s="203" t="s">
        <v>4073</v>
      </c>
      <c r="C1002" s="203" t="s">
        <v>3792</v>
      </c>
      <c r="D1002" s="204" t="s">
        <v>4058</v>
      </c>
      <c r="E1002" s="205">
        <v>9</v>
      </c>
      <c r="F1002" s="206">
        <v>45195</v>
      </c>
      <c r="G1002" s="126">
        <v>1121454</v>
      </c>
      <c r="H1002" s="36" t="s">
        <v>4074</v>
      </c>
      <c r="I1002" s="127" t="s">
        <v>4062</v>
      </c>
      <c r="J1002" s="35"/>
      <c r="K1002" s="36"/>
      <c r="L1002" s="162"/>
    </row>
    <row r="1003" spans="1:12" ht="15" customHeight="1">
      <c r="A1003" s="164">
        <v>1366865</v>
      </c>
      <c r="B1003" s="203" t="s">
        <v>4075</v>
      </c>
      <c r="C1003" s="203" t="s">
        <v>3795</v>
      </c>
      <c r="D1003" s="204" t="s">
        <v>4058</v>
      </c>
      <c r="E1003" s="205">
        <v>9</v>
      </c>
      <c r="F1003" s="206">
        <v>45195</v>
      </c>
      <c r="G1003" s="126">
        <v>1174002</v>
      </c>
      <c r="H1003" s="36" t="s">
        <v>4076</v>
      </c>
      <c r="I1003" s="127" t="s">
        <v>4062</v>
      </c>
      <c r="J1003" s="35"/>
      <c r="K1003" s="36"/>
      <c r="L1003" s="162"/>
    </row>
    <row r="1004" spans="1:12" ht="15" customHeight="1">
      <c r="A1004" s="164">
        <v>1477489</v>
      </c>
      <c r="B1004" s="203" t="s">
        <v>4077</v>
      </c>
      <c r="C1004" s="203" t="s">
        <v>4078</v>
      </c>
      <c r="D1004" s="204" t="s">
        <v>4058</v>
      </c>
      <c r="E1004" s="205">
        <v>9</v>
      </c>
      <c r="F1004" s="206">
        <v>45195</v>
      </c>
      <c r="G1004" s="126"/>
      <c r="H1004" s="36"/>
      <c r="I1004" s="127"/>
      <c r="J1004" s="35"/>
      <c r="K1004" s="36"/>
      <c r="L1004" s="162"/>
    </row>
    <row r="1005" spans="1:12" ht="15" customHeight="1">
      <c r="A1005" s="164">
        <v>1426139</v>
      </c>
      <c r="B1005" s="203" t="s">
        <v>4079</v>
      </c>
      <c r="C1005" s="203" t="s">
        <v>4080</v>
      </c>
      <c r="D1005" s="204" t="s">
        <v>4058</v>
      </c>
      <c r="E1005" s="205">
        <v>9</v>
      </c>
      <c r="F1005" s="206">
        <v>45195</v>
      </c>
      <c r="G1005" s="126"/>
      <c r="H1005" s="36"/>
      <c r="I1005" s="127"/>
      <c r="J1005" s="35"/>
      <c r="K1005" s="36"/>
      <c r="L1005" s="162"/>
    </row>
    <row r="1006" spans="1:12" ht="15" customHeight="1">
      <c r="A1006" s="164">
        <v>1322315</v>
      </c>
      <c r="B1006" s="203" t="s">
        <v>4081</v>
      </c>
      <c r="C1006" s="203" t="s">
        <v>85</v>
      </c>
      <c r="D1006" s="204" t="s">
        <v>4058</v>
      </c>
      <c r="E1006" s="205">
        <v>9</v>
      </c>
      <c r="F1006" s="206">
        <v>45195</v>
      </c>
      <c r="G1006" s="126"/>
      <c r="H1006" s="36"/>
      <c r="I1006" s="127"/>
      <c r="J1006" s="35"/>
      <c r="K1006" s="36"/>
      <c r="L1006" s="162"/>
    </row>
    <row r="1007" spans="1:12" ht="15" customHeight="1">
      <c r="A1007" s="164">
        <v>1494376</v>
      </c>
      <c r="B1007" s="203" t="s">
        <v>4082</v>
      </c>
      <c r="C1007" s="203" t="s">
        <v>4083</v>
      </c>
      <c r="D1007" s="204" t="s">
        <v>4058</v>
      </c>
      <c r="E1007" s="205">
        <v>9</v>
      </c>
      <c r="F1007" s="206">
        <v>45195</v>
      </c>
      <c r="G1007" s="126"/>
      <c r="H1007" s="36"/>
      <c r="I1007" s="127"/>
      <c r="J1007" s="35"/>
      <c r="K1007" s="36"/>
      <c r="L1007" s="162"/>
    </row>
    <row r="1008" spans="1:12" ht="15" customHeight="1">
      <c r="A1008" s="164">
        <v>1472583</v>
      </c>
      <c r="B1008" s="203" t="s">
        <v>4084</v>
      </c>
      <c r="C1008" s="203" t="s">
        <v>4085</v>
      </c>
      <c r="D1008" s="203" t="s">
        <v>4086</v>
      </c>
      <c r="E1008" s="205">
        <v>3</v>
      </c>
      <c r="F1008" s="206">
        <v>44909</v>
      </c>
      <c r="G1008" s="126"/>
      <c r="H1008" s="36"/>
      <c r="I1008" s="127"/>
      <c r="J1008" s="35"/>
      <c r="K1008" s="36"/>
      <c r="L1008" s="162"/>
    </row>
    <row r="1009" spans="1:12" ht="15" customHeight="1">
      <c r="A1009" s="164">
        <v>1322908</v>
      </c>
      <c r="B1009" s="203" t="s">
        <v>4087</v>
      </c>
      <c r="C1009" s="203" t="s">
        <v>4088</v>
      </c>
      <c r="D1009" s="203" t="s">
        <v>4086</v>
      </c>
      <c r="E1009" s="205">
        <v>2</v>
      </c>
      <c r="F1009" s="206">
        <v>43452</v>
      </c>
      <c r="G1009" s="126">
        <v>1121576</v>
      </c>
      <c r="H1009" s="36" t="s">
        <v>4089</v>
      </c>
      <c r="I1009" s="127" t="s">
        <v>4090</v>
      </c>
      <c r="J1009" s="35">
        <v>915862</v>
      </c>
      <c r="K1009" s="36" t="s">
        <v>4089</v>
      </c>
      <c r="L1009" s="162" t="s">
        <v>4091</v>
      </c>
    </row>
    <row r="1010" spans="1:12" ht="15" customHeight="1">
      <c r="A1010" s="164">
        <v>1322949</v>
      </c>
      <c r="B1010" s="203" t="s">
        <v>4092</v>
      </c>
      <c r="C1010" s="203" t="s">
        <v>4093</v>
      </c>
      <c r="D1010" s="203" t="s">
        <v>4086</v>
      </c>
      <c r="E1010" s="205">
        <v>2</v>
      </c>
      <c r="F1010" s="206">
        <v>43452</v>
      </c>
      <c r="G1010" s="126">
        <v>1121577</v>
      </c>
      <c r="H1010" s="36" t="s">
        <v>4094</v>
      </c>
      <c r="I1010" s="127" t="s">
        <v>4090</v>
      </c>
      <c r="J1010" s="35"/>
      <c r="K1010" s="36" t="s">
        <v>4094</v>
      </c>
      <c r="L1010" s="162" t="s">
        <v>4091</v>
      </c>
    </row>
    <row r="1011" spans="1:12" ht="15" customHeight="1">
      <c r="A1011" s="164">
        <v>1322909</v>
      </c>
      <c r="B1011" s="203" t="s">
        <v>4095</v>
      </c>
      <c r="C1011" s="203" t="s">
        <v>4093</v>
      </c>
      <c r="D1011" s="203" t="s">
        <v>4086</v>
      </c>
      <c r="E1011" s="205">
        <v>2</v>
      </c>
      <c r="F1011" s="206">
        <v>43452</v>
      </c>
      <c r="G1011" s="126">
        <v>1121579</v>
      </c>
      <c r="H1011" s="36" t="s">
        <v>4096</v>
      </c>
      <c r="I1011" s="127" t="s">
        <v>4090</v>
      </c>
      <c r="J1011" s="35"/>
      <c r="K1011" s="36" t="s">
        <v>4096</v>
      </c>
      <c r="L1011" s="162" t="s">
        <v>4091</v>
      </c>
    </row>
    <row r="1012" spans="1:12" ht="15" customHeight="1">
      <c r="A1012" s="164">
        <v>1322960</v>
      </c>
      <c r="B1012" s="203" t="s">
        <v>4097</v>
      </c>
      <c r="C1012" s="203" t="s">
        <v>4098</v>
      </c>
      <c r="D1012" s="203" t="s">
        <v>4099</v>
      </c>
      <c r="E1012" s="205">
        <v>7</v>
      </c>
      <c r="F1012" s="206">
        <v>44200</v>
      </c>
      <c r="G1012" s="126">
        <v>915793</v>
      </c>
      <c r="H1012" s="36" t="s">
        <v>4100</v>
      </c>
      <c r="I1012" s="127" t="s">
        <v>4101</v>
      </c>
      <c r="J1012" s="35"/>
      <c r="K1012" s="36"/>
      <c r="L1012" s="162"/>
    </row>
    <row r="1013" spans="1:12" ht="15" customHeight="1">
      <c r="A1013" s="164">
        <v>1322974</v>
      </c>
      <c r="B1013" s="203" t="s">
        <v>4102</v>
      </c>
      <c r="C1013" s="203" t="s">
        <v>4098</v>
      </c>
      <c r="D1013" s="203" t="s">
        <v>4099</v>
      </c>
      <c r="E1013" s="205">
        <v>7</v>
      </c>
      <c r="F1013" s="206">
        <v>44200</v>
      </c>
      <c r="G1013" s="126">
        <v>915791</v>
      </c>
      <c r="H1013" s="36" t="s">
        <v>4103</v>
      </c>
      <c r="I1013" s="127" t="s">
        <v>4101</v>
      </c>
      <c r="J1013" s="35"/>
      <c r="K1013" s="36"/>
      <c r="L1013" s="162"/>
    </row>
    <row r="1014" spans="1:12" ht="15" customHeight="1">
      <c r="A1014" s="164">
        <v>1217522</v>
      </c>
      <c r="B1014" s="203" t="s">
        <v>4104</v>
      </c>
      <c r="C1014" s="203" t="s">
        <v>4105</v>
      </c>
      <c r="D1014" s="203" t="s">
        <v>4099</v>
      </c>
      <c r="E1014" s="205">
        <v>7</v>
      </c>
      <c r="F1014" s="206">
        <v>44200</v>
      </c>
      <c r="G1014" s="126"/>
      <c r="H1014" s="36"/>
      <c r="I1014" s="127"/>
      <c r="J1014" s="35"/>
      <c r="K1014" s="36"/>
      <c r="L1014" s="162"/>
    </row>
    <row r="1015" spans="1:12" ht="15" customHeight="1">
      <c r="A1015" s="164">
        <v>1217523</v>
      </c>
      <c r="B1015" s="203" t="s">
        <v>4106</v>
      </c>
      <c r="C1015" s="203" t="s">
        <v>4105</v>
      </c>
      <c r="D1015" s="203" t="s">
        <v>4099</v>
      </c>
      <c r="E1015" s="205">
        <v>7</v>
      </c>
      <c r="F1015" s="206">
        <v>44200</v>
      </c>
      <c r="G1015" s="126"/>
      <c r="H1015" s="36"/>
      <c r="I1015" s="127"/>
      <c r="J1015" s="35"/>
      <c r="K1015" s="36"/>
      <c r="L1015" s="162"/>
    </row>
    <row r="1016" spans="1:12" ht="15" customHeight="1">
      <c r="A1016" s="164">
        <v>1322950</v>
      </c>
      <c r="B1016" s="203" t="s">
        <v>4107</v>
      </c>
      <c r="C1016" s="203" t="s">
        <v>4108</v>
      </c>
      <c r="D1016" s="203" t="s">
        <v>4099</v>
      </c>
      <c r="E1016" s="205">
        <v>7</v>
      </c>
      <c r="F1016" s="206">
        <v>44200</v>
      </c>
      <c r="G1016" s="126">
        <v>939811</v>
      </c>
      <c r="H1016" s="36" t="s">
        <v>4109</v>
      </c>
      <c r="I1016" s="127" t="s">
        <v>4101</v>
      </c>
      <c r="J1016" s="35"/>
      <c r="K1016" s="36"/>
      <c r="L1016" s="162"/>
    </row>
    <row r="1017" spans="1:12" ht="15" customHeight="1">
      <c r="A1017" s="164">
        <v>1322983</v>
      </c>
      <c r="B1017" s="203" t="s">
        <v>4110</v>
      </c>
      <c r="C1017" s="203" t="s">
        <v>4108</v>
      </c>
      <c r="D1017" s="203" t="s">
        <v>4099</v>
      </c>
      <c r="E1017" s="205">
        <v>7</v>
      </c>
      <c r="F1017" s="206">
        <v>44200</v>
      </c>
      <c r="G1017" s="126">
        <v>939810</v>
      </c>
      <c r="H1017" s="36" t="s">
        <v>4111</v>
      </c>
      <c r="I1017" s="127" t="s">
        <v>4101</v>
      </c>
      <c r="J1017" s="35"/>
      <c r="K1017" s="36"/>
      <c r="L1017" s="162"/>
    </row>
    <row r="1018" spans="1:12" ht="15" customHeight="1">
      <c r="A1018" s="164">
        <v>1323509</v>
      </c>
      <c r="B1018" s="203" t="s">
        <v>4112</v>
      </c>
      <c r="C1018" s="203" t="s">
        <v>4113</v>
      </c>
      <c r="D1018" s="203" t="s">
        <v>4114</v>
      </c>
      <c r="E1018" s="205">
        <v>4</v>
      </c>
      <c r="F1018" s="206">
        <v>43759</v>
      </c>
      <c r="G1018" s="126">
        <v>1121457</v>
      </c>
      <c r="H1018" s="36" t="s">
        <v>4115</v>
      </c>
      <c r="I1018" s="127" t="s">
        <v>4116</v>
      </c>
      <c r="J1018" s="35"/>
      <c r="K1018" s="36" t="s">
        <v>4115</v>
      </c>
      <c r="L1018" s="162" t="s">
        <v>4063</v>
      </c>
    </row>
    <row r="1019" spans="1:12" ht="15" customHeight="1">
      <c r="A1019" s="164">
        <v>1323529</v>
      </c>
      <c r="B1019" s="203" t="s">
        <v>4117</v>
      </c>
      <c r="C1019" s="203" t="s">
        <v>4113</v>
      </c>
      <c r="D1019" s="203" t="s">
        <v>4114</v>
      </c>
      <c r="E1019" s="205">
        <v>4</v>
      </c>
      <c r="F1019" s="206">
        <v>43759</v>
      </c>
      <c r="G1019" s="126">
        <v>1121456</v>
      </c>
      <c r="H1019" s="36" t="s">
        <v>4118</v>
      </c>
      <c r="I1019" s="127" t="s">
        <v>4116</v>
      </c>
      <c r="J1019" s="35"/>
      <c r="K1019" s="36" t="s">
        <v>4118</v>
      </c>
      <c r="L1019" s="162" t="s">
        <v>4063</v>
      </c>
    </row>
    <row r="1020" spans="1:12" ht="15" customHeight="1">
      <c r="A1020" s="164">
        <v>1323530</v>
      </c>
      <c r="B1020" s="203" t="s">
        <v>4119</v>
      </c>
      <c r="C1020" s="203" t="s">
        <v>4120</v>
      </c>
      <c r="D1020" s="203" t="s">
        <v>4114</v>
      </c>
      <c r="E1020" s="205">
        <v>4</v>
      </c>
      <c r="F1020" s="206">
        <v>43759</v>
      </c>
      <c r="G1020" s="126">
        <v>1121495</v>
      </c>
      <c r="H1020" s="36" t="s">
        <v>4121</v>
      </c>
      <c r="I1020" s="127" t="s">
        <v>4116</v>
      </c>
      <c r="J1020" s="35"/>
      <c r="K1020" s="36" t="s">
        <v>4121</v>
      </c>
      <c r="L1020" s="162" t="s">
        <v>4063</v>
      </c>
    </row>
    <row r="1021" spans="1:12" ht="15" customHeight="1">
      <c r="A1021" s="164">
        <v>1323510</v>
      </c>
      <c r="B1021" s="203" t="s">
        <v>4122</v>
      </c>
      <c r="C1021" s="203" t="s">
        <v>4120</v>
      </c>
      <c r="D1021" s="203" t="s">
        <v>4114</v>
      </c>
      <c r="E1021" s="205">
        <v>4</v>
      </c>
      <c r="F1021" s="206">
        <v>43759</v>
      </c>
      <c r="G1021" s="126">
        <v>1121494</v>
      </c>
      <c r="H1021" s="36" t="s">
        <v>4123</v>
      </c>
      <c r="I1021" s="127" t="s">
        <v>4116</v>
      </c>
      <c r="J1021" s="35"/>
      <c r="K1021" s="36" t="s">
        <v>4123</v>
      </c>
      <c r="L1021" s="162" t="s">
        <v>4063</v>
      </c>
    </row>
    <row r="1022" spans="1:12" ht="15" customHeight="1">
      <c r="A1022" s="164">
        <v>1323551</v>
      </c>
      <c r="B1022" s="203" t="s">
        <v>4124</v>
      </c>
      <c r="C1022" s="203" t="s">
        <v>4125</v>
      </c>
      <c r="D1022" s="203" t="s">
        <v>4114</v>
      </c>
      <c r="E1022" s="205">
        <v>4</v>
      </c>
      <c r="F1022" s="206">
        <v>43759</v>
      </c>
      <c r="G1022" s="126">
        <v>1121497</v>
      </c>
      <c r="H1022" s="36" t="s">
        <v>4126</v>
      </c>
      <c r="I1022" s="127" t="s">
        <v>4116</v>
      </c>
      <c r="J1022" s="35"/>
      <c r="K1022" s="36" t="s">
        <v>4126</v>
      </c>
      <c r="L1022" s="162" t="s">
        <v>4063</v>
      </c>
    </row>
    <row r="1023" spans="1:12" ht="15" customHeight="1">
      <c r="A1023" s="164">
        <v>1323520</v>
      </c>
      <c r="B1023" s="203" t="s">
        <v>4127</v>
      </c>
      <c r="C1023" s="203" t="s">
        <v>4125</v>
      </c>
      <c r="D1023" s="203" t="s">
        <v>4114</v>
      </c>
      <c r="E1023" s="205">
        <v>4</v>
      </c>
      <c r="F1023" s="206">
        <v>43759</v>
      </c>
      <c r="G1023" s="126">
        <v>1121496</v>
      </c>
      <c r="H1023" s="36" t="s">
        <v>4128</v>
      </c>
      <c r="I1023" s="127" t="s">
        <v>4116</v>
      </c>
      <c r="J1023" s="35"/>
      <c r="K1023" s="36" t="s">
        <v>4128</v>
      </c>
      <c r="L1023" s="162" t="s">
        <v>4063</v>
      </c>
    </row>
    <row r="1024" spans="1:12" ht="15" customHeight="1">
      <c r="A1024" s="164">
        <v>1323553</v>
      </c>
      <c r="B1024" s="203" t="s">
        <v>4129</v>
      </c>
      <c r="C1024" s="203" t="s">
        <v>4130</v>
      </c>
      <c r="D1024" s="203" t="s">
        <v>4114</v>
      </c>
      <c r="E1024" s="205">
        <v>4</v>
      </c>
      <c r="F1024" s="206">
        <v>43759</v>
      </c>
      <c r="G1024" s="126">
        <v>1121459</v>
      </c>
      <c r="H1024" s="36" t="s">
        <v>4131</v>
      </c>
      <c r="I1024" s="127" t="s">
        <v>4116</v>
      </c>
      <c r="J1024" s="35"/>
      <c r="K1024" s="36" t="s">
        <v>4131</v>
      </c>
      <c r="L1024" s="162" t="s">
        <v>4063</v>
      </c>
    </row>
    <row r="1025" spans="1:12" ht="15" customHeight="1">
      <c r="A1025" s="164">
        <v>1323552</v>
      </c>
      <c r="B1025" s="203" t="s">
        <v>4132</v>
      </c>
      <c r="C1025" s="203" t="s">
        <v>4130</v>
      </c>
      <c r="D1025" s="203" t="s">
        <v>4114</v>
      </c>
      <c r="E1025" s="205">
        <v>4</v>
      </c>
      <c r="F1025" s="206">
        <v>43759</v>
      </c>
      <c r="G1025" s="126">
        <v>1121458</v>
      </c>
      <c r="H1025" s="36" t="s">
        <v>4133</v>
      </c>
      <c r="I1025" s="127" t="s">
        <v>4116</v>
      </c>
      <c r="J1025" s="35"/>
      <c r="K1025" s="36" t="s">
        <v>4133</v>
      </c>
      <c r="L1025" s="162" t="s">
        <v>4063</v>
      </c>
    </row>
    <row r="1026" spans="1:12" ht="15" customHeight="1">
      <c r="A1026" s="164">
        <v>1323384</v>
      </c>
      <c r="B1026" s="203" t="s">
        <v>4134</v>
      </c>
      <c r="C1026" s="203" t="s">
        <v>4135</v>
      </c>
      <c r="D1026" s="203" t="s">
        <v>4114</v>
      </c>
      <c r="E1026" s="205">
        <v>4</v>
      </c>
      <c r="F1026" s="206">
        <v>43759</v>
      </c>
      <c r="G1026" s="126">
        <v>1121515</v>
      </c>
      <c r="H1026" s="36" t="s">
        <v>4136</v>
      </c>
      <c r="I1026" s="127" t="s">
        <v>4116</v>
      </c>
      <c r="J1026" s="35"/>
      <c r="K1026" s="36" t="s">
        <v>4136</v>
      </c>
      <c r="L1026" s="162" t="s">
        <v>4063</v>
      </c>
    </row>
    <row r="1027" spans="1:12" ht="15" customHeight="1">
      <c r="A1027" s="164">
        <v>1323386</v>
      </c>
      <c r="B1027" s="203" t="s">
        <v>4137</v>
      </c>
      <c r="C1027" s="203" t="s">
        <v>4135</v>
      </c>
      <c r="D1027" s="203" t="s">
        <v>4114</v>
      </c>
      <c r="E1027" s="205">
        <v>4</v>
      </c>
      <c r="F1027" s="206">
        <v>43759</v>
      </c>
      <c r="G1027" s="126">
        <v>1121514</v>
      </c>
      <c r="H1027" s="36" t="s">
        <v>4138</v>
      </c>
      <c r="I1027" s="127" t="s">
        <v>4116</v>
      </c>
      <c r="J1027" s="35"/>
      <c r="K1027" s="36" t="s">
        <v>4138</v>
      </c>
      <c r="L1027" s="162" t="s">
        <v>4063</v>
      </c>
    </row>
    <row r="1028" spans="1:12" ht="15" customHeight="1">
      <c r="A1028" s="164">
        <v>1323581</v>
      </c>
      <c r="B1028" s="203" t="s">
        <v>4139</v>
      </c>
      <c r="C1028" s="203" t="s">
        <v>4140</v>
      </c>
      <c r="D1028" s="203" t="s">
        <v>4114</v>
      </c>
      <c r="E1028" s="205">
        <v>4</v>
      </c>
      <c r="F1028" s="206">
        <v>43759</v>
      </c>
      <c r="G1028" s="126">
        <v>1121491</v>
      </c>
      <c r="H1028" s="36" t="s">
        <v>4141</v>
      </c>
      <c r="I1028" s="127" t="s">
        <v>4116</v>
      </c>
      <c r="J1028" s="35"/>
      <c r="K1028" s="36" t="s">
        <v>4141</v>
      </c>
      <c r="L1028" s="162" t="s">
        <v>4063</v>
      </c>
    </row>
    <row r="1029" spans="1:12" ht="15" customHeight="1">
      <c r="A1029" s="164">
        <v>1323389</v>
      </c>
      <c r="B1029" s="203" t="s">
        <v>4142</v>
      </c>
      <c r="C1029" s="203" t="s">
        <v>4140</v>
      </c>
      <c r="D1029" s="203" t="s">
        <v>4114</v>
      </c>
      <c r="E1029" s="205">
        <v>4</v>
      </c>
      <c r="F1029" s="206">
        <v>43759</v>
      </c>
      <c r="G1029" s="126">
        <v>1121460</v>
      </c>
      <c r="H1029" s="36" t="s">
        <v>4143</v>
      </c>
      <c r="I1029" s="127" t="s">
        <v>4116</v>
      </c>
      <c r="J1029" s="35"/>
      <c r="K1029" s="36" t="s">
        <v>4143</v>
      </c>
      <c r="L1029" s="162" t="s">
        <v>4063</v>
      </c>
    </row>
    <row r="1030" spans="1:12" ht="15" customHeight="1">
      <c r="A1030" s="164">
        <v>1323565</v>
      </c>
      <c r="B1030" s="203" t="s">
        <v>4144</v>
      </c>
      <c r="C1030" s="203" t="s">
        <v>4145</v>
      </c>
      <c r="D1030" s="203" t="s">
        <v>4114</v>
      </c>
      <c r="E1030" s="205">
        <v>4</v>
      </c>
      <c r="F1030" s="206">
        <v>43759</v>
      </c>
      <c r="G1030" s="126">
        <v>1121499</v>
      </c>
      <c r="H1030" s="36" t="s">
        <v>4146</v>
      </c>
      <c r="I1030" s="127" t="s">
        <v>4116</v>
      </c>
      <c r="J1030" s="35"/>
      <c r="K1030" s="36" t="s">
        <v>4146</v>
      </c>
      <c r="L1030" s="162" t="s">
        <v>4063</v>
      </c>
    </row>
    <row r="1031" spans="1:12" ht="15" customHeight="1">
      <c r="A1031" s="164">
        <v>1323582</v>
      </c>
      <c r="B1031" s="203" t="s">
        <v>4147</v>
      </c>
      <c r="C1031" s="203" t="s">
        <v>4145</v>
      </c>
      <c r="D1031" s="203" t="s">
        <v>4114</v>
      </c>
      <c r="E1031" s="205">
        <v>4</v>
      </c>
      <c r="F1031" s="206">
        <v>43759</v>
      </c>
      <c r="G1031" s="126">
        <v>1121498</v>
      </c>
      <c r="H1031" s="36" t="s">
        <v>4148</v>
      </c>
      <c r="I1031" s="127" t="s">
        <v>4116</v>
      </c>
      <c r="J1031" s="35"/>
      <c r="K1031" s="36" t="s">
        <v>4148</v>
      </c>
      <c r="L1031" s="162" t="s">
        <v>4063</v>
      </c>
    </row>
    <row r="1032" spans="1:12" ht="15" customHeight="1">
      <c r="A1032" s="164">
        <v>1323573</v>
      </c>
      <c r="B1032" s="203" t="s">
        <v>4149</v>
      </c>
      <c r="C1032" s="203" t="s">
        <v>4150</v>
      </c>
      <c r="D1032" s="203" t="s">
        <v>4114</v>
      </c>
      <c r="E1032" s="205">
        <v>4</v>
      </c>
      <c r="F1032" s="206">
        <v>43759</v>
      </c>
      <c r="G1032" s="126">
        <v>1121513</v>
      </c>
      <c r="H1032" s="36" t="s">
        <v>4151</v>
      </c>
      <c r="I1032" s="127" t="s">
        <v>4116</v>
      </c>
      <c r="J1032" s="179">
        <v>915855</v>
      </c>
      <c r="K1032" s="36" t="s">
        <v>4151</v>
      </c>
      <c r="L1032" s="162" t="s">
        <v>4063</v>
      </c>
    </row>
    <row r="1033" spans="1:12" ht="15" customHeight="1">
      <c r="A1033" s="164">
        <v>1323554</v>
      </c>
      <c r="B1033" s="203" t="s">
        <v>4152</v>
      </c>
      <c r="C1033" s="203" t="s">
        <v>4150</v>
      </c>
      <c r="D1033" s="203" t="s">
        <v>4114</v>
      </c>
      <c r="E1033" s="205">
        <v>4</v>
      </c>
      <c r="F1033" s="206">
        <v>43759</v>
      </c>
      <c r="G1033" s="126">
        <v>1121512</v>
      </c>
      <c r="H1033" s="36" t="s">
        <v>4153</v>
      </c>
      <c r="I1033" s="127" t="s">
        <v>4116</v>
      </c>
      <c r="J1033" s="179">
        <v>915854</v>
      </c>
      <c r="K1033" s="36" t="s">
        <v>4153</v>
      </c>
      <c r="L1033" s="162" t="s">
        <v>4063</v>
      </c>
    </row>
    <row r="1034" spans="1:12" ht="15" customHeight="1">
      <c r="A1034" s="164">
        <v>1323584</v>
      </c>
      <c r="B1034" s="203" t="s">
        <v>4154</v>
      </c>
      <c r="C1034" s="203" t="s">
        <v>4155</v>
      </c>
      <c r="D1034" s="203" t="s">
        <v>4114</v>
      </c>
      <c r="E1034" s="205">
        <v>4</v>
      </c>
      <c r="F1034" s="206">
        <v>43759</v>
      </c>
      <c r="G1034" s="126">
        <v>1121511</v>
      </c>
      <c r="H1034" s="36" t="s">
        <v>4156</v>
      </c>
      <c r="I1034" s="127" t="s">
        <v>4116</v>
      </c>
      <c r="J1034" s="35"/>
      <c r="K1034" s="36" t="s">
        <v>4156</v>
      </c>
      <c r="L1034" s="162" t="s">
        <v>4063</v>
      </c>
    </row>
    <row r="1035" spans="1:12" ht="15" customHeight="1">
      <c r="A1035" s="164">
        <v>1323546</v>
      </c>
      <c r="B1035" s="203" t="s">
        <v>4157</v>
      </c>
      <c r="C1035" s="203" t="s">
        <v>4155</v>
      </c>
      <c r="D1035" s="203" t="s">
        <v>4114</v>
      </c>
      <c r="E1035" s="205">
        <v>4</v>
      </c>
      <c r="F1035" s="206">
        <v>43759</v>
      </c>
      <c r="G1035" s="126">
        <v>1121500</v>
      </c>
      <c r="H1035" s="36" t="s">
        <v>4158</v>
      </c>
      <c r="I1035" s="127" t="s">
        <v>4116</v>
      </c>
      <c r="J1035" s="35"/>
      <c r="K1035" s="36" t="s">
        <v>4158</v>
      </c>
      <c r="L1035" s="162" t="s">
        <v>4063</v>
      </c>
    </row>
    <row r="1036" spans="1:12" ht="15" customHeight="1">
      <c r="A1036" s="164">
        <v>1323387</v>
      </c>
      <c r="B1036" s="203" t="s">
        <v>4159</v>
      </c>
      <c r="C1036" s="203" t="s">
        <v>4160</v>
      </c>
      <c r="D1036" s="203" t="s">
        <v>4114</v>
      </c>
      <c r="E1036" s="205">
        <v>4</v>
      </c>
      <c r="F1036" s="206">
        <v>43759</v>
      </c>
      <c r="G1036" s="126">
        <v>1121493</v>
      </c>
      <c r="H1036" s="36" t="s">
        <v>4161</v>
      </c>
      <c r="I1036" s="127" t="s">
        <v>4116</v>
      </c>
      <c r="J1036" s="35"/>
      <c r="K1036" s="36" t="s">
        <v>4161</v>
      </c>
      <c r="L1036" s="162" t="s">
        <v>4063</v>
      </c>
    </row>
    <row r="1037" spans="1:12" ht="15" customHeight="1">
      <c r="A1037" s="164">
        <v>1323442</v>
      </c>
      <c r="B1037" s="203" t="s">
        <v>4162</v>
      </c>
      <c r="C1037" s="203" t="s">
        <v>4160</v>
      </c>
      <c r="D1037" s="203" t="s">
        <v>4114</v>
      </c>
      <c r="E1037" s="205">
        <v>4</v>
      </c>
      <c r="F1037" s="206">
        <v>43759</v>
      </c>
      <c r="G1037" s="126">
        <v>1121492</v>
      </c>
      <c r="H1037" s="36" t="s">
        <v>4163</v>
      </c>
      <c r="I1037" s="127" t="s">
        <v>4116</v>
      </c>
      <c r="J1037" s="35"/>
      <c r="K1037" s="36" t="s">
        <v>4163</v>
      </c>
      <c r="L1037" s="162" t="s">
        <v>4063</v>
      </c>
    </row>
    <row r="1038" spans="1:12" ht="15" customHeight="1">
      <c r="A1038" s="164">
        <v>1353730</v>
      </c>
      <c r="B1038" s="203" t="s">
        <v>4164</v>
      </c>
      <c r="C1038" s="203" t="s">
        <v>4165</v>
      </c>
      <c r="D1038" s="203" t="s">
        <v>4114</v>
      </c>
      <c r="E1038" s="205">
        <v>4</v>
      </c>
      <c r="F1038" s="206">
        <v>43759</v>
      </c>
      <c r="G1038" s="126" t="s">
        <v>45</v>
      </c>
      <c r="H1038" s="36" t="s">
        <v>45</v>
      </c>
      <c r="I1038" s="127" t="s">
        <v>45</v>
      </c>
      <c r="J1038" s="35"/>
      <c r="K1038" s="36"/>
      <c r="L1038" s="162"/>
    </row>
    <row r="1039" spans="1:12" ht="15" customHeight="1">
      <c r="A1039" s="164">
        <v>1353773</v>
      </c>
      <c r="B1039" s="203" t="s">
        <v>4166</v>
      </c>
      <c r="C1039" s="203" t="s">
        <v>4165</v>
      </c>
      <c r="D1039" s="203" t="s">
        <v>4114</v>
      </c>
      <c r="E1039" s="205">
        <v>4</v>
      </c>
      <c r="F1039" s="206">
        <v>43759</v>
      </c>
      <c r="G1039" s="126" t="s">
        <v>45</v>
      </c>
      <c r="H1039" s="36" t="s">
        <v>45</v>
      </c>
      <c r="I1039" s="127" t="s">
        <v>45</v>
      </c>
      <c r="J1039" s="35"/>
      <c r="K1039" s="36"/>
      <c r="L1039" s="162"/>
    </row>
    <row r="1040" spans="1:12" ht="15" customHeight="1">
      <c r="A1040" s="164">
        <v>1322985</v>
      </c>
      <c r="B1040" s="203" t="s">
        <v>4167</v>
      </c>
      <c r="C1040" s="203" t="s">
        <v>4168</v>
      </c>
      <c r="D1040" s="203" t="s">
        <v>4169</v>
      </c>
      <c r="E1040" s="205">
        <v>2</v>
      </c>
      <c r="F1040" s="206">
        <v>43451</v>
      </c>
      <c r="G1040" s="126">
        <v>1138744</v>
      </c>
      <c r="H1040" s="36" t="s">
        <v>4170</v>
      </c>
      <c r="I1040" s="127" t="s">
        <v>4171</v>
      </c>
      <c r="J1040" s="35"/>
      <c r="K1040" s="36"/>
      <c r="L1040" s="162"/>
    </row>
    <row r="1041" spans="1:12" ht="15" customHeight="1">
      <c r="A1041" s="164">
        <v>1323011</v>
      </c>
      <c r="B1041" s="203" t="s">
        <v>4172</v>
      </c>
      <c r="C1041" s="203" t="s">
        <v>4168</v>
      </c>
      <c r="D1041" s="203" t="s">
        <v>4169</v>
      </c>
      <c r="E1041" s="205">
        <v>2</v>
      </c>
      <c r="F1041" s="206">
        <v>43451</v>
      </c>
      <c r="G1041" s="126">
        <v>1138743</v>
      </c>
      <c r="H1041" s="36" t="s">
        <v>4173</v>
      </c>
      <c r="I1041" s="127" t="s">
        <v>4171</v>
      </c>
      <c r="J1041" s="35"/>
      <c r="K1041" s="36"/>
      <c r="L1041" s="162"/>
    </row>
    <row r="1042" spans="1:12" ht="15" customHeight="1">
      <c r="A1042" s="164">
        <v>1323357</v>
      </c>
      <c r="B1042" s="203" t="s">
        <v>4174</v>
      </c>
      <c r="C1042" s="203" t="s">
        <v>4175</v>
      </c>
      <c r="D1042" s="203" t="s">
        <v>4176</v>
      </c>
      <c r="E1042" s="205">
        <v>3</v>
      </c>
      <c r="F1042" s="206">
        <v>43451</v>
      </c>
      <c r="G1042" s="126">
        <v>956328</v>
      </c>
      <c r="H1042" s="36" t="s">
        <v>4177</v>
      </c>
      <c r="I1042" s="127" t="s">
        <v>4178</v>
      </c>
      <c r="J1042" s="35"/>
      <c r="K1042" s="36"/>
      <c r="L1042" s="162"/>
    </row>
    <row r="1043" spans="1:12" ht="15" customHeight="1">
      <c r="A1043" s="164">
        <v>1323391</v>
      </c>
      <c r="B1043" s="203" t="s">
        <v>4179</v>
      </c>
      <c r="C1043" s="203" t="s">
        <v>4175</v>
      </c>
      <c r="D1043" s="203" t="s">
        <v>4176</v>
      </c>
      <c r="E1043" s="205">
        <v>3</v>
      </c>
      <c r="F1043" s="206">
        <v>43451</v>
      </c>
      <c r="G1043" s="126">
        <v>956327</v>
      </c>
      <c r="H1043" s="36" t="s">
        <v>4180</v>
      </c>
      <c r="I1043" s="127" t="s">
        <v>4178</v>
      </c>
      <c r="J1043" s="35"/>
      <c r="K1043" s="36"/>
      <c r="L1043" s="162"/>
    </row>
    <row r="1044" spans="1:12" ht="15" customHeight="1">
      <c r="A1044" s="164">
        <v>1323381</v>
      </c>
      <c r="B1044" s="203" t="s">
        <v>4181</v>
      </c>
      <c r="C1044" s="203" t="s">
        <v>314</v>
      </c>
      <c r="D1044" s="203" t="s">
        <v>4176</v>
      </c>
      <c r="E1044" s="205">
        <v>3</v>
      </c>
      <c r="F1044" s="206">
        <v>43451</v>
      </c>
      <c r="G1044" s="126">
        <v>915799</v>
      </c>
      <c r="H1044" s="36" t="s">
        <v>4182</v>
      </c>
      <c r="I1044" s="127" t="s">
        <v>4178</v>
      </c>
      <c r="J1044" s="179">
        <v>814021</v>
      </c>
      <c r="K1044" s="36"/>
      <c r="L1044" s="162"/>
    </row>
    <row r="1045" spans="1:12" ht="15" customHeight="1">
      <c r="A1045" s="164">
        <v>1323355</v>
      </c>
      <c r="B1045" s="203" t="s">
        <v>4183</v>
      </c>
      <c r="C1045" s="203" t="s">
        <v>314</v>
      </c>
      <c r="D1045" s="203" t="s">
        <v>4176</v>
      </c>
      <c r="E1045" s="205">
        <v>3</v>
      </c>
      <c r="F1045" s="206">
        <v>43451</v>
      </c>
      <c r="G1045" s="126">
        <v>915798</v>
      </c>
      <c r="H1045" s="36" t="s">
        <v>4184</v>
      </c>
      <c r="I1045" s="127" t="s">
        <v>4178</v>
      </c>
      <c r="J1045" s="179">
        <v>814019</v>
      </c>
      <c r="K1045" s="36"/>
      <c r="L1045" s="162"/>
    </row>
    <row r="1046" spans="1:12" ht="15" customHeight="1">
      <c r="A1046" s="164">
        <v>1323337</v>
      </c>
      <c r="B1046" s="203" t="s">
        <v>4185</v>
      </c>
      <c r="C1046" s="203" t="s">
        <v>4186</v>
      </c>
      <c r="D1046" s="203" t="s">
        <v>4176</v>
      </c>
      <c r="E1046" s="205">
        <v>3</v>
      </c>
      <c r="F1046" s="206">
        <v>43451</v>
      </c>
      <c r="G1046" s="126">
        <v>956324</v>
      </c>
      <c r="H1046" s="36" t="s">
        <v>4187</v>
      </c>
      <c r="I1046" s="127" t="s">
        <v>4178</v>
      </c>
      <c r="J1046" s="35"/>
      <c r="K1046" s="36"/>
      <c r="L1046" s="162"/>
    </row>
    <row r="1047" spans="1:12" ht="15" customHeight="1">
      <c r="A1047" s="164">
        <v>1323382</v>
      </c>
      <c r="B1047" s="203" t="s">
        <v>4188</v>
      </c>
      <c r="C1047" s="203" t="s">
        <v>4186</v>
      </c>
      <c r="D1047" s="203" t="s">
        <v>4176</v>
      </c>
      <c r="E1047" s="205">
        <v>3</v>
      </c>
      <c r="F1047" s="206">
        <v>43451</v>
      </c>
      <c r="G1047" s="126">
        <v>956323</v>
      </c>
      <c r="H1047" s="36" t="s">
        <v>4189</v>
      </c>
      <c r="I1047" s="127" t="s">
        <v>4178</v>
      </c>
      <c r="J1047" s="35"/>
      <c r="K1047" s="36"/>
      <c r="L1047" s="162"/>
    </row>
    <row r="1048" spans="1:12" ht="15" customHeight="1">
      <c r="A1048" s="164">
        <v>1323372</v>
      </c>
      <c r="B1048" s="203" t="s">
        <v>4190</v>
      </c>
      <c r="C1048" s="203" t="s">
        <v>318</v>
      </c>
      <c r="D1048" s="203" t="s">
        <v>4176</v>
      </c>
      <c r="E1048" s="205">
        <v>3</v>
      </c>
      <c r="F1048" s="206">
        <v>43451</v>
      </c>
      <c r="G1048" s="126">
        <v>915801</v>
      </c>
      <c r="H1048" s="36" t="s">
        <v>4191</v>
      </c>
      <c r="I1048" s="127" t="s">
        <v>4178</v>
      </c>
      <c r="J1048" s="179">
        <v>814023</v>
      </c>
      <c r="K1048" s="36"/>
      <c r="L1048" s="162"/>
    </row>
    <row r="1049" spans="1:12" ht="15" customHeight="1">
      <c r="A1049" s="164">
        <v>1323356</v>
      </c>
      <c r="B1049" s="203" t="s">
        <v>4192</v>
      </c>
      <c r="C1049" s="203" t="s">
        <v>318</v>
      </c>
      <c r="D1049" s="203" t="s">
        <v>4176</v>
      </c>
      <c r="E1049" s="205">
        <v>3</v>
      </c>
      <c r="F1049" s="206">
        <v>43451</v>
      </c>
      <c r="G1049" s="126">
        <v>915800</v>
      </c>
      <c r="H1049" s="36" t="s">
        <v>4193</v>
      </c>
      <c r="I1049" s="127" t="s">
        <v>4178</v>
      </c>
      <c r="J1049" s="179">
        <v>814022</v>
      </c>
      <c r="K1049" s="36"/>
      <c r="L1049" s="162"/>
    </row>
    <row r="1050" spans="1:12" ht="15" customHeight="1">
      <c r="A1050" s="164">
        <v>1223582</v>
      </c>
      <c r="B1050" s="203" t="s">
        <v>4194</v>
      </c>
      <c r="C1050" s="203" t="s">
        <v>4195</v>
      </c>
      <c r="D1050" s="203" t="s">
        <v>4196</v>
      </c>
      <c r="E1050" s="205">
        <v>1</v>
      </c>
      <c r="F1050" s="206">
        <v>42611</v>
      </c>
      <c r="G1050" s="126"/>
      <c r="H1050" s="36"/>
      <c r="I1050" s="127"/>
      <c r="J1050" s="35"/>
      <c r="K1050" s="36"/>
      <c r="L1050" s="162"/>
    </row>
    <row r="1051" spans="1:12" ht="15" customHeight="1">
      <c r="A1051" s="164">
        <v>1249195</v>
      </c>
      <c r="B1051" s="203" t="s">
        <v>4197</v>
      </c>
      <c r="C1051" s="203" t="s">
        <v>4198</v>
      </c>
      <c r="D1051" s="203" t="s">
        <v>4199</v>
      </c>
      <c r="E1051" s="205">
        <v>2</v>
      </c>
      <c r="F1051" s="206">
        <v>42821</v>
      </c>
      <c r="G1051" s="126"/>
      <c r="H1051" s="36"/>
      <c r="I1051" s="127"/>
      <c r="J1051" s="35"/>
      <c r="K1051" s="36"/>
      <c r="L1051" s="162"/>
    </row>
    <row r="1052" spans="1:12" ht="15" customHeight="1">
      <c r="A1052" s="164">
        <v>1223583</v>
      </c>
      <c r="B1052" s="203" t="s">
        <v>4200</v>
      </c>
      <c r="C1052" s="203" t="s">
        <v>4201</v>
      </c>
      <c r="D1052" s="203" t="s">
        <v>4202</v>
      </c>
      <c r="E1052" s="205">
        <v>1</v>
      </c>
      <c r="F1052" s="206">
        <v>42775</v>
      </c>
      <c r="G1052" s="126"/>
      <c r="H1052" s="36"/>
      <c r="I1052" s="127"/>
      <c r="J1052" s="35"/>
      <c r="K1052" s="36"/>
      <c r="L1052" s="162"/>
    </row>
    <row r="1053" spans="1:12" ht="15" customHeight="1">
      <c r="A1053" s="164">
        <v>1323574</v>
      </c>
      <c r="B1053" s="203" t="s">
        <v>4203</v>
      </c>
      <c r="C1053" s="203" t="s">
        <v>4204</v>
      </c>
      <c r="D1053" s="203" t="s">
        <v>4205</v>
      </c>
      <c r="E1053" s="205">
        <v>3</v>
      </c>
      <c r="F1053" s="206">
        <v>43444</v>
      </c>
      <c r="G1053" s="126">
        <v>960384</v>
      </c>
      <c r="H1053" s="36" t="s">
        <v>4206</v>
      </c>
      <c r="I1053" s="127" t="s">
        <v>4091</v>
      </c>
      <c r="J1053" s="35"/>
      <c r="K1053" s="36"/>
      <c r="L1053" s="162"/>
    </row>
    <row r="1054" spans="1:12" ht="15" customHeight="1">
      <c r="A1054" s="164">
        <v>1252435</v>
      </c>
      <c r="B1054" s="203" t="s">
        <v>4207</v>
      </c>
      <c r="C1054" s="203" t="s">
        <v>4208</v>
      </c>
      <c r="D1054" s="203" t="s">
        <v>4209</v>
      </c>
      <c r="E1054" s="205">
        <v>1</v>
      </c>
      <c r="F1054" s="206">
        <v>43054</v>
      </c>
      <c r="G1054" s="126"/>
      <c r="H1054" s="36" t="s">
        <v>4210</v>
      </c>
      <c r="I1054" s="127" t="s">
        <v>4101</v>
      </c>
      <c r="J1054" s="35"/>
      <c r="K1054" s="36"/>
      <c r="L1054" s="162"/>
    </row>
    <row r="1055" spans="1:12" ht="15" customHeight="1">
      <c r="A1055" s="164">
        <v>1252436</v>
      </c>
      <c r="B1055" s="203" t="s">
        <v>4211</v>
      </c>
      <c r="C1055" s="203" t="s">
        <v>4208</v>
      </c>
      <c r="D1055" s="203" t="s">
        <v>4209</v>
      </c>
      <c r="E1055" s="205">
        <v>1</v>
      </c>
      <c r="F1055" s="206">
        <v>43054</v>
      </c>
      <c r="G1055" s="126"/>
      <c r="H1055" s="36" t="s">
        <v>4212</v>
      </c>
      <c r="I1055" s="127" t="s">
        <v>4101</v>
      </c>
      <c r="J1055" s="35"/>
      <c r="K1055" s="36"/>
      <c r="L1055" s="162"/>
    </row>
    <row r="1056" spans="1:12" s="39" customFormat="1" ht="15" customHeight="1">
      <c r="A1056" s="164">
        <v>1307707</v>
      </c>
      <c r="B1056" s="203" t="s">
        <v>4213</v>
      </c>
      <c r="C1056" s="203" t="s">
        <v>4214</v>
      </c>
      <c r="D1056" s="203" t="s">
        <v>4215</v>
      </c>
      <c r="E1056" s="205">
        <v>3</v>
      </c>
      <c r="F1056" s="206">
        <v>43629</v>
      </c>
      <c r="G1056" s="126"/>
      <c r="H1056" s="36" t="s">
        <v>45</v>
      </c>
      <c r="I1056" s="127" t="s">
        <v>45</v>
      </c>
      <c r="J1056" s="52"/>
      <c r="K1056" s="53"/>
      <c r="L1056" s="169"/>
    </row>
    <row r="1057" spans="1:12" s="39" customFormat="1" ht="15" customHeight="1">
      <c r="A1057" s="164">
        <v>1308783</v>
      </c>
      <c r="B1057" s="203" t="s">
        <v>4216</v>
      </c>
      <c r="C1057" s="203" t="s">
        <v>114</v>
      </c>
      <c r="D1057" s="203" t="s">
        <v>4217</v>
      </c>
      <c r="E1057" s="205">
        <v>2</v>
      </c>
      <c r="F1057" s="206">
        <v>43629</v>
      </c>
      <c r="G1057" s="126"/>
      <c r="H1057" s="36" t="s">
        <v>45</v>
      </c>
      <c r="I1057" s="127" t="s">
        <v>45</v>
      </c>
      <c r="J1057" s="52"/>
      <c r="K1057" s="53"/>
      <c r="L1057" s="169"/>
    </row>
    <row r="1058" spans="1:12" s="39" customFormat="1" ht="15" customHeight="1">
      <c r="A1058" s="164">
        <v>1311994</v>
      </c>
      <c r="B1058" s="203" t="s">
        <v>4218</v>
      </c>
      <c r="C1058" s="203" t="s">
        <v>346</v>
      </c>
      <c r="D1058" s="203" t="s">
        <v>4219</v>
      </c>
      <c r="E1058" s="205">
        <v>1</v>
      </c>
      <c r="F1058" s="206">
        <v>43248</v>
      </c>
      <c r="G1058" s="126"/>
      <c r="H1058" s="36" t="s">
        <v>45</v>
      </c>
      <c r="I1058" s="127" t="s">
        <v>45</v>
      </c>
      <c r="J1058" s="52"/>
      <c r="K1058" s="53"/>
      <c r="L1058" s="169"/>
    </row>
    <row r="1059" spans="1:12" s="39" customFormat="1" ht="15" customHeight="1">
      <c r="A1059" s="164">
        <v>1329064</v>
      </c>
      <c r="B1059" s="203" t="s">
        <v>4220</v>
      </c>
      <c r="C1059" s="203" t="s">
        <v>3894</v>
      </c>
      <c r="D1059" s="203" t="s">
        <v>4221</v>
      </c>
      <c r="E1059" s="205">
        <v>1</v>
      </c>
      <c r="F1059" s="206">
        <v>43494</v>
      </c>
      <c r="G1059" s="126"/>
      <c r="H1059" s="36" t="s">
        <v>45</v>
      </c>
      <c r="I1059" s="127" t="s">
        <v>45</v>
      </c>
      <c r="J1059" s="52"/>
      <c r="K1059" s="53"/>
      <c r="L1059" s="169"/>
    </row>
    <row r="1060" spans="1:12" s="39" customFormat="1" ht="15" customHeight="1">
      <c r="A1060" s="164">
        <v>1329029</v>
      </c>
      <c r="B1060" s="203" t="s">
        <v>4222</v>
      </c>
      <c r="C1060" s="203" t="s">
        <v>4223</v>
      </c>
      <c r="D1060" s="203" t="s">
        <v>4224</v>
      </c>
      <c r="E1060" s="205">
        <v>1</v>
      </c>
      <c r="F1060" s="206">
        <v>43500</v>
      </c>
      <c r="G1060" s="126"/>
      <c r="H1060" s="36" t="s">
        <v>45</v>
      </c>
      <c r="I1060" s="127" t="s">
        <v>45</v>
      </c>
      <c r="J1060" s="52"/>
      <c r="K1060" s="53"/>
      <c r="L1060" s="169"/>
    </row>
    <row r="1061" spans="1:12" s="39" customFormat="1" ht="15" customHeight="1">
      <c r="A1061" s="164">
        <v>1343942</v>
      </c>
      <c r="B1061" s="203" t="s">
        <v>4225</v>
      </c>
      <c r="C1061" s="203" t="s">
        <v>4226</v>
      </c>
      <c r="D1061" s="203" t="s">
        <v>4227</v>
      </c>
      <c r="E1061" s="205">
        <v>1</v>
      </c>
      <c r="F1061" s="206">
        <v>43649</v>
      </c>
      <c r="G1061" s="126"/>
      <c r="H1061" s="36" t="s">
        <v>45</v>
      </c>
      <c r="I1061" s="127" t="s">
        <v>45</v>
      </c>
      <c r="J1061" s="52"/>
      <c r="K1061" s="53"/>
      <c r="L1061" s="169"/>
    </row>
    <row r="1062" spans="1:12" s="39" customFormat="1" ht="15" customHeight="1">
      <c r="A1062" s="164">
        <v>1353753</v>
      </c>
      <c r="B1062" s="203" t="s">
        <v>4228</v>
      </c>
      <c r="C1062" s="203" t="s">
        <v>4229</v>
      </c>
      <c r="D1062" s="203" t="s">
        <v>4230</v>
      </c>
      <c r="E1062" s="205">
        <v>2</v>
      </c>
      <c r="F1062" s="206">
        <v>43773</v>
      </c>
      <c r="G1062" s="126"/>
      <c r="H1062" s="36" t="s">
        <v>45</v>
      </c>
      <c r="I1062" s="127" t="s">
        <v>45</v>
      </c>
      <c r="J1062" s="52"/>
      <c r="K1062" s="53"/>
      <c r="L1062" s="169"/>
    </row>
    <row r="1063" spans="1:12" s="39" customFormat="1" ht="15" customHeight="1">
      <c r="A1063" s="164">
        <v>1353762</v>
      </c>
      <c r="B1063" s="203" t="s">
        <v>4231</v>
      </c>
      <c r="C1063" s="203" t="s">
        <v>4229</v>
      </c>
      <c r="D1063" s="203" t="s">
        <v>4230</v>
      </c>
      <c r="E1063" s="205">
        <v>2</v>
      </c>
      <c r="F1063" s="206">
        <v>43773</v>
      </c>
      <c r="G1063" s="126"/>
      <c r="H1063" s="36" t="s">
        <v>45</v>
      </c>
      <c r="I1063" s="127" t="s">
        <v>45</v>
      </c>
      <c r="J1063" s="52"/>
      <c r="K1063" s="53"/>
      <c r="L1063" s="169"/>
    </row>
    <row r="1064" spans="1:12" s="39" customFormat="1" ht="15" customHeight="1">
      <c r="A1064" s="164">
        <v>1355443</v>
      </c>
      <c r="B1064" s="203" t="s">
        <v>4232</v>
      </c>
      <c r="C1064" s="203" t="s">
        <v>3906</v>
      </c>
      <c r="D1064" s="203" t="s">
        <v>4230</v>
      </c>
      <c r="E1064" s="205">
        <v>2</v>
      </c>
      <c r="F1064" s="206">
        <v>43773</v>
      </c>
      <c r="G1064" s="126"/>
      <c r="H1064" s="36" t="s">
        <v>45</v>
      </c>
      <c r="I1064" s="127" t="s">
        <v>45</v>
      </c>
      <c r="J1064" s="52"/>
      <c r="K1064" s="53"/>
      <c r="L1064" s="169"/>
    </row>
    <row r="1065" spans="1:12" s="39" customFormat="1" ht="15" customHeight="1">
      <c r="A1065" s="164">
        <v>1355494</v>
      </c>
      <c r="B1065" s="203" t="s">
        <v>4233</v>
      </c>
      <c r="C1065" s="203" t="s">
        <v>3906</v>
      </c>
      <c r="D1065" s="203" t="s">
        <v>4230</v>
      </c>
      <c r="E1065" s="205">
        <v>2</v>
      </c>
      <c r="F1065" s="206">
        <v>43773</v>
      </c>
      <c r="G1065" s="126"/>
      <c r="H1065" s="36" t="s">
        <v>45</v>
      </c>
      <c r="I1065" s="127" t="s">
        <v>45</v>
      </c>
      <c r="J1065" s="52"/>
      <c r="K1065" s="53"/>
      <c r="L1065" s="169"/>
    </row>
    <row r="1066" spans="1:12" s="39" customFormat="1" ht="15" customHeight="1">
      <c r="A1066" s="164">
        <v>1355485</v>
      </c>
      <c r="B1066" s="203" t="s">
        <v>4234</v>
      </c>
      <c r="C1066" s="203" t="s">
        <v>4235</v>
      </c>
      <c r="D1066" s="203" t="s">
        <v>4236</v>
      </c>
      <c r="E1066" s="205">
        <v>1</v>
      </c>
      <c r="F1066" s="206">
        <v>43753</v>
      </c>
      <c r="G1066" s="126"/>
      <c r="H1066" s="36"/>
      <c r="I1066" s="127"/>
      <c r="J1066" s="52"/>
      <c r="K1066" s="53"/>
      <c r="L1066" s="169"/>
    </row>
    <row r="1067" spans="1:12" s="39" customFormat="1" ht="15" customHeight="1">
      <c r="A1067" s="164">
        <v>1355459</v>
      </c>
      <c r="B1067" s="203" t="s">
        <v>4237</v>
      </c>
      <c r="C1067" s="203" t="s">
        <v>4235</v>
      </c>
      <c r="D1067" s="203" t="s">
        <v>4236</v>
      </c>
      <c r="E1067" s="205">
        <v>1</v>
      </c>
      <c r="F1067" s="206">
        <v>43753</v>
      </c>
      <c r="G1067" s="126"/>
      <c r="H1067" s="36"/>
      <c r="I1067" s="127"/>
      <c r="J1067" s="52"/>
      <c r="K1067" s="53"/>
      <c r="L1067" s="169"/>
    </row>
    <row r="1068" spans="1:12" s="39" customFormat="1" ht="15" customHeight="1">
      <c r="A1068" s="164">
        <v>1355495</v>
      </c>
      <c r="B1068" s="203" t="s">
        <v>4238</v>
      </c>
      <c r="C1068" s="203" t="s">
        <v>2027</v>
      </c>
      <c r="D1068" s="203" t="s">
        <v>4239</v>
      </c>
      <c r="E1068" s="205">
        <v>1</v>
      </c>
      <c r="F1068" s="206">
        <v>43773</v>
      </c>
      <c r="G1068" s="126"/>
      <c r="H1068" s="36"/>
      <c r="I1068" s="127"/>
      <c r="J1068" s="52"/>
      <c r="K1068" s="53"/>
      <c r="L1068" s="169"/>
    </row>
    <row r="1069" spans="1:12" s="39" customFormat="1" ht="15" customHeight="1">
      <c r="A1069" s="164">
        <v>1356052</v>
      </c>
      <c r="B1069" s="203" t="s">
        <v>4240</v>
      </c>
      <c r="C1069" s="203" t="s">
        <v>4241</v>
      </c>
      <c r="D1069" s="203" t="s">
        <v>4242</v>
      </c>
      <c r="E1069" s="205">
        <v>4</v>
      </c>
      <c r="F1069" s="206">
        <v>44587</v>
      </c>
      <c r="G1069" s="126"/>
      <c r="H1069" s="36"/>
      <c r="I1069" s="127"/>
      <c r="J1069" s="52"/>
      <c r="K1069" s="53"/>
      <c r="L1069" s="169"/>
    </row>
    <row r="1070" spans="1:12" s="39" customFormat="1" ht="15" customHeight="1">
      <c r="A1070" s="164">
        <v>1372756</v>
      </c>
      <c r="B1070" s="203" t="s">
        <v>4243</v>
      </c>
      <c r="C1070" s="203" t="s">
        <v>4244</v>
      </c>
      <c r="D1070" s="203" t="s">
        <v>4245</v>
      </c>
      <c r="E1070" s="205">
        <v>1</v>
      </c>
      <c r="F1070" s="206">
        <v>43976</v>
      </c>
      <c r="G1070" s="126"/>
      <c r="H1070" s="36"/>
      <c r="I1070" s="127"/>
      <c r="J1070" s="52"/>
      <c r="K1070" s="53"/>
      <c r="L1070" s="169"/>
    </row>
    <row r="1071" spans="1:12" s="39" customFormat="1" ht="15" customHeight="1">
      <c r="A1071" s="164">
        <v>1372780</v>
      </c>
      <c r="B1071" s="203" t="s">
        <v>4246</v>
      </c>
      <c r="C1071" s="203" t="s">
        <v>4244</v>
      </c>
      <c r="D1071" s="203" t="s">
        <v>4245</v>
      </c>
      <c r="E1071" s="205">
        <v>1</v>
      </c>
      <c r="F1071" s="206">
        <v>43976</v>
      </c>
      <c r="G1071" s="126"/>
      <c r="H1071" s="36"/>
      <c r="I1071" s="127"/>
      <c r="J1071" s="52"/>
      <c r="K1071" s="53"/>
      <c r="L1071" s="169"/>
    </row>
    <row r="1072" spans="1:12" s="39" customFormat="1" ht="15" customHeight="1">
      <c r="A1072" s="164">
        <v>1375840</v>
      </c>
      <c r="B1072" s="203" t="s">
        <v>4247</v>
      </c>
      <c r="C1072" s="203" t="s">
        <v>1713</v>
      </c>
      <c r="D1072" s="203" t="s">
        <v>4248</v>
      </c>
      <c r="E1072" s="205">
        <v>2</v>
      </c>
      <c r="F1072" s="206">
        <v>44237</v>
      </c>
      <c r="G1072" s="126">
        <v>1128811</v>
      </c>
      <c r="H1072" s="36" t="s">
        <v>4249</v>
      </c>
      <c r="I1072" s="127" t="s">
        <v>4250</v>
      </c>
      <c r="J1072" s="52"/>
      <c r="K1072" s="53"/>
      <c r="L1072" s="169"/>
    </row>
    <row r="1073" spans="1:12" s="39" customFormat="1">
      <c r="A1073" s="164">
        <v>1375865</v>
      </c>
      <c r="B1073" s="203" t="s">
        <v>4251</v>
      </c>
      <c r="C1073" s="203" t="s">
        <v>1713</v>
      </c>
      <c r="D1073" s="203" t="s">
        <v>4248</v>
      </c>
      <c r="E1073" s="205">
        <v>2</v>
      </c>
      <c r="F1073" s="206">
        <v>44237</v>
      </c>
      <c r="G1073" s="126">
        <v>1128808</v>
      </c>
      <c r="H1073" s="36" t="s">
        <v>4252</v>
      </c>
      <c r="I1073" s="127" t="s">
        <v>4250</v>
      </c>
      <c r="J1073" s="52"/>
      <c r="K1073" s="53"/>
      <c r="L1073" s="169"/>
    </row>
    <row r="1074" spans="1:12" s="39" customFormat="1" ht="15" customHeight="1">
      <c r="A1074" s="164">
        <v>1377262</v>
      </c>
      <c r="B1074" s="203" t="s">
        <v>4253</v>
      </c>
      <c r="C1074" s="203" t="s">
        <v>359</v>
      </c>
      <c r="D1074" s="203" t="s">
        <v>4254</v>
      </c>
      <c r="E1074" s="205">
        <v>1</v>
      </c>
      <c r="F1074" s="206">
        <v>44046</v>
      </c>
      <c r="G1074" s="126"/>
      <c r="H1074" s="36"/>
      <c r="I1074" s="127"/>
      <c r="J1074" s="52"/>
      <c r="K1074" s="53"/>
      <c r="L1074" s="169"/>
    </row>
    <row r="1075" spans="1:12" s="39" customFormat="1" ht="15" customHeight="1">
      <c r="A1075" s="164">
        <v>1385271</v>
      </c>
      <c r="B1075" s="203" t="s">
        <v>4255</v>
      </c>
      <c r="C1075" s="203" t="s">
        <v>432</v>
      </c>
      <c r="D1075" s="203" t="s">
        <v>4256</v>
      </c>
      <c r="E1075" s="205">
        <v>1</v>
      </c>
      <c r="F1075" s="206">
        <v>44146</v>
      </c>
      <c r="G1075" s="126"/>
      <c r="H1075" s="36" t="s">
        <v>4257</v>
      </c>
      <c r="I1075" s="127" t="s">
        <v>2878</v>
      </c>
      <c r="J1075" s="52"/>
      <c r="K1075" s="53"/>
      <c r="L1075" s="169"/>
    </row>
    <row r="1076" spans="1:12" s="39" customFormat="1" ht="15" customHeight="1">
      <c r="A1076" s="164">
        <v>1386008</v>
      </c>
      <c r="B1076" s="203" t="s">
        <v>4258</v>
      </c>
      <c r="C1076" s="203" t="s">
        <v>2052</v>
      </c>
      <c r="D1076" s="203" t="s">
        <v>4259</v>
      </c>
      <c r="E1076" s="205">
        <v>1</v>
      </c>
      <c r="F1076" s="206">
        <v>44168</v>
      </c>
      <c r="G1076" s="126"/>
      <c r="H1076" s="36" t="s">
        <v>4257</v>
      </c>
      <c r="I1076" s="127" t="s">
        <v>2878</v>
      </c>
      <c r="J1076" s="52"/>
      <c r="K1076" s="53"/>
      <c r="L1076" s="169"/>
    </row>
    <row r="1077" spans="1:12" s="39" customFormat="1" ht="15" customHeight="1">
      <c r="A1077" s="164">
        <v>1386592</v>
      </c>
      <c r="B1077" s="203" t="s">
        <v>4260</v>
      </c>
      <c r="C1077" s="203" t="s">
        <v>3936</v>
      </c>
      <c r="D1077" s="203" t="s">
        <v>4261</v>
      </c>
      <c r="E1077" s="205">
        <v>1</v>
      </c>
      <c r="F1077" s="206">
        <v>44173</v>
      </c>
      <c r="G1077" s="126"/>
      <c r="H1077" s="36" t="s">
        <v>4257</v>
      </c>
      <c r="I1077" s="127" t="s">
        <v>2878</v>
      </c>
      <c r="J1077" s="52"/>
      <c r="K1077" s="53"/>
      <c r="L1077" s="169"/>
    </row>
    <row r="1078" spans="1:12" s="39" customFormat="1" ht="15" customHeight="1">
      <c r="A1078" s="164">
        <v>1443584</v>
      </c>
      <c r="B1078" s="203" t="s">
        <v>4262</v>
      </c>
      <c r="C1078" s="203" t="s">
        <v>1615</v>
      </c>
      <c r="D1078" s="203" t="s">
        <v>4263</v>
      </c>
      <c r="E1078" s="205">
        <v>1</v>
      </c>
      <c r="F1078" s="206">
        <v>44503</v>
      </c>
      <c r="G1078" s="126">
        <v>873326</v>
      </c>
      <c r="H1078" s="36" t="s">
        <v>4264</v>
      </c>
      <c r="I1078" s="127" t="s">
        <v>4265</v>
      </c>
      <c r="J1078" s="52"/>
      <c r="K1078" s="53"/>
      <c r="L1078" s="169"/>
    </row>
    <row r="1079" spans="1:12" s="39" customFormat="1" ht="15" customHeight="1">
      <c r="A1079" s="164">
        <v>1443585</v>
      </c>
      <c r="B1079" s="203" t="s">
        <v>4266</v>
      </c>
      <c r="C1079" s="203" t="s">
        <v>1615</v>
      </c>
      <c r="D1079" s="203" t="s">
        <v>4263</v>
      </c>
      <c r="E1079" s="205">
        <v>1</v>
      </c>
      <c r="F1079" s="206">
        <v>44503</v>
      </c>
      <c r="G1079" s="126">
        <v>873328</v>
      </c>
      <c r="H1079" s="36" t="s">
        <v>4267</v>
      </c>
      <c r="I1079" s="127" t="s">
        <v>4265</v>
      </c>
      <c r="J1079" s="52"/>
      <c r="K1079" s="53"/>
      <c r="L1079" s="169"/>
    </row>
    <row r="1080" spans="1:12" s="39" customFormat="1" ht="15" customHeight="1">
      <c r="A1080" s="164">
        <v>1449104</v>
      </c>
      <c r="B1080" s="203" t="s">
        <v>4268</v>
      </c>
      <c r="C1080" s="203" t="s">
        <v>3945</v>
      </c>
      <c r="D1080" s="203" t="s">
        <v>4269</v>
      </c>
      <c r="E1080" s="205">
        <v>2</v>
      </c>
      <c r="F1080" s="206">
        <v>44587</v>
      </c>
      <c r="G1080" s="126">
        <v>1121574</v>
      </c>
      <c r="H1080" s="36" t="s">
        <v>4270</v>
      </c>
      <c r="I1080" s="127" t="s">
        <v>4271</v>
      </c>
      <c r="J1080" s="35">
        <v>915837</v>
      </c>
      <c r="K1080" s="36" t="s">
        <v>4270</v>
      </c>
      <c r="L1080" s="162" t="s">
        <v>4063</v>
      </c>
    </row>
    <row r="1081" spans="1:12" s="39" customFormat="1" ht="15" customHeight="1">
      <c r="A1081" s="164">
        <v>1474874</v>
      </c>
      <c r="B1081" s="203" t="s">
        <v>4272</v>
      </c>
      <c r="C1081" s="203" t="s">
        <v>4273</v>
      </c>
      <c r="D1081" s="203" t="s">
        <v>4274</v>
      </c>
      <c r="E1081" s="205">
        <v>1</v>
      </c>
      <c r="F1081" s="206">
        <v>44944</v>
      </c>
      <c r="G1081" s="126"/>
      <c r="H1081" s="36"/>
      <c r="I1081" s="127"/>
      <c r="J1081" s="35"/>
      <c r="K1081" s="36"/>
      <c r="L1081" s="162"/>
    </row>
    <row r="1082" spans="1:12" s="39" customFormat="1" ht="15" customHeight="1">
      <c r="A1082" s="164">
        <v>1474857</v>
      </c>
      <c r="B1082" s="203" t="s">
        <v>4275</v>
      </c>
      <c r="C1082" s="203" t="s">
        <v>4273</v>
      </c>
      <c r="D1082" s="203" t="s">
        <v>4274</v>
      </c>
      <c r="E1082" s="205">
        <v>1</v>
      </c>
      <c r="F1082" s="206">
        <v>44944</v>
      </c>
      <c r="G1082" s="126"/>
      <c r="H1082" s="36"/>
      <c r="I1082" s="127"/>
      <c r="J1082" s="35"/>
      <c r="K1082" s="36"/>
      <c r="L1082" s="162"/>
    </row>
    <row r="1083" spans="1:12" s="39" customFormat="1" ht="15" customHeight="1">
      <c r="A1083" s="164">
        <v>1475005</v>
      </c>
      <c r="B1083" s="203" t="s">
        <v>4276</v>
      </c>
      <c r="C1083" s="203" t="s">
        <v>4277</v>
      </c>
      <c r="D1083" s="203" t="s">
        <v>4278</v>
      </c>
      <c r="E1083" s="205">
        <v>1</v>
      </c>
      <c r="F1083" s="206">
        <v>44945</v>
      </c>
      <c r="G1083" s="126"/>
      <c r="H1083" s="36"/>
      <c r="I1083" s="127"/>
      <c r="J1083" s="35"/>
      <c r="K1083" s="36"/>
      <c r="L1083" s="162"/>
    </row>
    <row r="1084" spans="1:12" s="39" customFormat="1" ht="15" customHeight="1">
      <c r="A1084" s="164">
        <v>1474958</v>
      </c>
      <c r="B1084" s="203" t="s">
        <v>4279</v>
      </c>
      <c r="C1084" s="203" t="s">
        <v>4280</v>
      </c>
      <c r="D1084" s="203" t="s">
        <v>4278</v>
      </c>
      <c r="E1084" s="205">
        <v>1</v>
      </c>
      <c r="F1084" s="206">
        <v>44945</v>
      </c>
      <c r="G1084" s="126"/>
      <c r="H1084" s="36"/>
      <c r="I1084" s="127"/>
      <c r="J1084" s="35"/>
      <c r="K1084" s="36"/>
      <c r="L1084" s="162"/>
    </row>
    <row r="1085" spans="1:12" s="39" customFormat="1" ht="15" customHeight="1">
      <c r="A1085" s="164">
        <v>1485060</v>
      </c>
      <c r="B1085" s="203" t="s">
        <v>4281</v>
      </c>
      <c r="C1085" s="203" t="s">
        <v>1737</v>
      </c>
      <c r="D1085" s="203" t="s">
        <v>4282</v>
      </c>
      <c r="E1085" s="205">
        <v>1</v>
      </c>
      <c r="F1085" s="206">
        <v>45079</v>
      </c>
      <c r="G1085" s="126"/>
      <c r="H1085" s="36"/>
      <c r="I1085" s="127"/>
      <c r="J1085" s="35"/>
      <c r="K1085" s="36"/>
      <c r="L1085" s="162"/>
    </row>
    <row r="1086" spans="1:12" s="39" customFormat="1" ht="15" customHeight="1">
      <c r="A1086" s="164">
        <v>1486970</v>
      </c>
      <c r="B1086" s="203" t="s">
        <v>4283</v>
      </c>
      <c r="C1086" s="203" t="s">
        <v>2499</v>
      </c>
      <c r="D1086" s="203" t="s">
        <v>4284</v>
      </c>
      <c r="E1086" s="205">
        <v>1</v>
      </c>
      <c r="F1086" s="206">
        <v>45106</v>
      </c>
      <c r="G1086" s="126"/>
      <c r="H1086" s="36"/>
      <c r="I1086" s="127"/>
      <c r="J1086" s="35"/>
      <c r="K1086" s="36"/>
      <c r="L1086" s="162"/>
    </row>
    <row r="1087" spans="1:12" ht="15.75" hidden="1" customHeight="1">
      <c r="A1087" s="214">
        <v>1558124</v>
      </c>
      <c r="B1087" s="215" t="s">
        <v>4285</v>
      </c>
      <c r="C1087" s="215" t="s">
        <v>1620</v>
      </c>
      <c r="D1087" s="215" t="s">
        <v>4286</v>
      </c>
      <c r="E1087" s="217">
        <v>2</v>
      </c>
      <c r="F1087" s="206">
        <v>46084</v>
      </c>
      <c r="G1087" s="126"/>
      <c r="H1087" s="36"/>
      <c r="I1087" s="127"/>
      <c r="J1087" s="35"/>
      <c r="K1087" s="36"/>
      <c r="L1087" s="162"/>
    </row>
    <row r="1088" spans="1:12" ht="15.75" hidden="1" customHeight="1">
      <c r="A1088" s="214">
        <v>1564295</v>
      </c>
      <c r="B1088" s="215" t="s">
        <v>4287</v>
      </c>
      <c r="C1088" s="215" t="s">
        <v>4288</v>
      </c>
      <c r="D1088" s="215" t="s">
        <v>4289</v>
      </c>
      <c r="E1088" s="217">
        <v>1</v>
      </c>
      <c r="F1088" s="206">
        <v>46045</v>
      </c>
      <c r="G1088" s="126"/>
      <c r="H1088" s="36"/>
      <c r="I1088" s="127"/>
      <c r="J1088" s="35"/>
      <c r="K1088" s="36"/>
      <c r="L1088" s="162"/>
    </row>
    <row r="1089" spans="1:12" ht="15.75" hidden="1" customHeight="1">
      <c r="A1089" s="214">
        <v>1564279</v>
      </c>
      <c r="B1089" s="215" t="s">
        <v>4290</v>
      </c>
      <c r="C1089" s="215" t="s">
        <v>4288</v>
      </c>
      <c r="D1089" s="215" t="s">
        <v>4289</v>
      </c>
      <c r="E1089" s="217">
        <v>1</v>
      </c>
      <c r="F1089" s="206">
        <v>46045</v>
      </c>
      <c r="G1089" s="126"/>
      <c r="H1089" s="36"/>
      <c r="I1089" s="127"/>
      <c r="J1089" s="35"/>
      <c r="K1089" s="36"/>
      <c r="L1089" s="162"/>
    </row>
    <row r="1090" spans="1:12" ht="15" customHeight="1">
      <c r="A1090" s="164">
        <v>1335578</v>
      </c>
      <c r="B1090" s="203" t="s">
        <v>4291</v>
      </c>
      <c r="C1090" s="203" t="s">
        <v>4292</v>
      </c>
      <c r="D1090" s="203" t="s">
        <v>4293</v>
      </c>
      <c r="E1090" s="205">
        <v>5</v>
      </c>
      <c r="F1090" s="206">
        <v>45637</v>
      </c>
      <c r="G1090" s="126">
        <v>915870</v>
      </c>
      <c r="H1090" s="36" t="s">
        <v>4294</v>
      </c>
      <c r="I1090" s="127" t="s">
        <v>4295</v>
      </c>
      <c r="J1090" s="35">
        <v>726329</v>
      </c>
      <c r="K1090" s="36" t="s">
        <v>4294</v>
      </c>
      <c r="L1090" s="127" t="s">
        <v>4295</v>
      </c>
    </row>
    <row r="1091" spans="1:12" s="46" customFormat="1" ht="15" customHeight="1">
      <c r="A1091" s="176">
        <v>1331795</v>
      </c>
      <c r="B1091" s="213" t="s">
        <v>4296</v>
      </c>
      <c r="C1091" s="213" t="s">
        <v>4297</v>
      </c>
      <c r="D1091" s="213" t="s">
        <v>4293</v>
      </c>
      <c r="E1091" s="223">
        <v>5</v>
      </c>
      <c r="F1091" s="206">
        <v>45637</v>
      </c>
      <c r="G1091" s="145">
        <v>915869</v>
      </c>
      <c r="H1091" s="77" t="s">
        <v>4298</v>
      </c>
      <c r="I1091" s="146" t="s">
        <v>4295</v>
      </c>
      <c r="J1091" s="76"/>
      <c r="K1091" s="77"/>
      <c r="L1091" s="175"/>
    </row>
    <row r="1092" spans="1:12" s="46" customFormat="1" ht="15" customHeight="1">
      <c r="A1092" s="176">
        <v>825263</v>
      </c>
      <c r="B1092" s="213" t="s">
        <v>4299</v>
      </c>
      <c r="C1092" s="213" t="s">
        <v>4297</v>
      </c>
      <c r="D1092" s="213" t="s">
        <v>4293</v>
      </c>
      <c r="E1092" s="223">
        <v>5</v>
      </c>
      <c r="F1092" s="206">
        <v>45637</v>
      </c>
      <c r="G1092" s="145"/>
      <c r="H1092" s="77"/>
      <c r="I1092" s="146"/>
      <c r="J1092" s="76"/>
      <c r="K1092" s="77"/>
      <c r="L1092" s="175"/>
    </row>
    <row r="1093" spans="1:12" s="46" customFormat="1" ht="15" customHeight="1">
      <c r="A1093" s="176">
        <v>1364274</v>
      </c>
      <c r="B1093" s="213" t="s">
        <v>4300</v>
      </c>
      <c r="C1093" s="213" t="s">
        <v>4297</v>
      </c>
      <c r="D1093" s="213" t="s">
        <v>4293</v>
      </c>
      <c r="E1093" s="223">
        <v>5</v>
      </c>
      <c r="F1093" s="206">
        <v>45637</v>
      </c>
      <c r="G1093" s="145"/>
      <c r="H1093" s="77"/>
      <c r="I1093" s="146"/>
      <c r="J1093" s="76"/>
      <c r="K1093" s="77"/>
      <c r="L1093" s="175"/>
    </row>
    <row r="1094" spans="1:12" ht="15" customHeight="1">
      <c r="A1094" s="164">
        <v>825372</v>
      </c>
      <c r="B1094" s="203" t="s">
        <v>4301</v>
      </c>
      <c r="C1094" s="203" t="s">
        <v>4302</v>
      </c>
      <c r="D1094" s="203" t="s">
        <v>4303</v>
      </c>
      <c r="E1094" s="205">
        <v>3</v>
      </c>
      <c r="F1094" s="206">
        <v>44487</v>
      </c>
      <c r="G1094" s="126">
        <v>825372</v>
      </c>
      <c r="H1094" s="36" t="s">
        <v>4089</v>
      </c>
      <c r="I1094" s="127" t="s">
        <v>4304</v>
      </c>
      <c r="J1094" s="35"/>
      <c r="K1094" s="36"/>
      <c r="L1094" s="127"/>
    </row>
    <row r="1095" spans="1:12" s="46" customFormat="1" ht="15" customHeight="1">
      <c r="A1095" s="176">
        <v>1364281</v>
      </c>
      <c r="B1095" s="213" t="s">
        <v>4305</v>
      </c>
      <c r="C1095" s="213" t="s">
        <v>4306</v>
      </c>
      <c r="D1095" s="213" t="s">
        <v>4303</v>
      </c>
      <c r="E1095" s="223">
        <v>3</v>
      </c>
      <c r="F1095" s="206">
        <v>44487</v>
      </c>
      <c r="G1095" s="145"/>
      <c r="H1095" s="77"/>
      <c r="I1095" s="146"/>
      <c r="J1095" s="76"/>
      <c r="K1095" s="77"/>
      <c r="L1095" s="175"/>
    </row>
    <row r="1096" spans="1:12" ht="15" customHeight="1">
      <c r="A1096" s="164">
        <v>1540436</v>
      </c>
      <c r="B1096" s="203" t="s">
        <v>4296</v>
      </c>
      <c r="C1096" s="203" t="s">
        <v>4302</v>
      </c>
      <c r="D1096" s="203" t="s">
        <v>4307</v>
      </c>
      <c r="E1096" s="205">
        <v>1</v>
      </c>
      <c r="F1096" s="206">
        <v>45749</v>
      </c>
      <c r="G1096" s="126">
        <v>915869</v>
      </c>
      <c r="H1096" s="36" t="s">
        <v>4298</v>
      </c>
      <c r="I1096" s="127" t="s">
        <v>4295</v>
      </c>
      <c r="J1096" s="35"/>
      <c r="K1096" s="36"/>
      <c r="L1096" s="162"/>
    </row>
    <row r="1097" spans="1:12" ht="15" customHeight="1">
      <c r="A1097" s="164">
        <v>1540448</v>
      </c>
      <c r="B1097" s="203" t="s">
        <v>4299</v>
      </c>
      <c r="C1097" s="203" t="s">
        <v>4308</v>
      </c>
      <c r="D1097" s="203" t="s">
        <v>4307</v>
      </c>
      <c r="E1097" s="205">
        <v>1</v>
      </c>
      <c r="F1097" s="206">
        <v>45749</v>
      </c>
      <c r="G1097" s="126">
        <v>1331795</v>
      </c>
      <c r="H1097" s="36"/>
      <c r="I1097" s="127" t="s">
        <v>4293</v>
      </c>
      <c r="J1097" s="35"/>
      <c r="K1097" s="36"/>
      <c r="L1097" s="162"/>
    </row>
    <row r="1098" spans="1:12" ht="15" customHeight="1">
      <c r="A1098" s="164">
        <v>1540461</v>
      </c>
      <c r="B1098" s="203" t="s">
        <v>4300</v>
      </c>
      <c r="C1098" s="203" t="s">
        <v>4302</v>
      </c>
      <c r="D1098" s="203" t="s">
        <v>4307</v>
      </c>
      <c r="E1098" s="205">
        <v>1</v>
      </c>
      <c r="F1098" s="206">
        <v>45749</v>
      </c>
      <c r="G1098" s="126">
        <v>825263</v>
      </c>
      <c r="H1098" s="36"/>
      <c r="I1098" s="127" t="s">
        <v>4293</v>
      </c>
      <c r="J1098" s="35"/>
      <c r="K1098" s="36"/>
      <c r="L1098" s="162"/>
    </row>
    <row r="1099" spans="1:12" ht="15" customHeight="1">
      <c r="A1099" s="164">
        <v>1540454</v>
      </c>
      <c r="B1099" s="203" t="s">
        <v>4305</v>
      </c>
      <c r="C1099" s="203" t="s">
        <v>4302</v>
      </c>
      <c r="D1099" s="203" t="s">
        <v>4309</v>
      </c>
      <c r="E1099" s="205">
        <v>1</v>
      </c>
      <c r="F1099" s="206">
        <v>45749</v>
      </c>
      <c r="G1099" s="126">
        <v>1364274</v>
      </c>
      <c r="H1099" s="36"/>
      <c r="I1099" s="127" t="s">
        <v>4293</v>
      </c>
      <c r="J1099" s="35"/>
      <c r="K1099" s="36"/>
      <c r="L1099" s="162"/>
    </row>
    <row r="1100" spans="1:12" ht="15" customHeight="1">
      <c r="A1100" s="164">
        <v>1335623</v>
      </c>
      <c r="B1100" s="203" t="s">
        <v>4310</v>
      </c>
      <c r="C1100" s="203" t="s">
        <v>4311</v>
      </c>
      <c r="D1100" s="203" t="s">
        <v>4312</v>
      </c>
      <c r="E1100" s="205">
        <v>2</v>
      </c>
      <c r="F1100" s="206">
        <v>43556</v>
      </c>
      <c r="G1100" s="126">
        <v>1121572</v>
      </c>
      <c r="H1100" s="36" t="s">
        <v>4313</v>
      </c>
      <c r="I1100" s="127" t="s">
        <v>4063</v>
      </c>
      <c r="J1100" s="179">
        <v>950291</v>
      </c>
      <c r="K1100" s="36"/>
      <c r="L1100" s="162"/>
    </row>
    <row r="1101" spans="1:12" ht="15" customHeight="1">
      <c r="A1101" s="164">
        <v>1362458</v>
      </c>
      <c r="B1101" s="203" t="s">
        <v>4314</v>
      </c>
      <c r="C1101" s="203" t="s">
        <v>3916</v>
      </c>
      <c r="D1101" s="203" t="s">
        <v>4315</v>
      </c>
      <c r="E1101" s="205">
        <v>1</v>
      </c>
      <c r="F1101" s="206">
        <v>43850</v>
      </c>
      <c r="G1101" s="126"/>
      <c r="H1101" s="36"/>
      <c r="I1101" s="127"/>
      <c r="J1101" s="35"/>
      <c r="K1101" s="36"/>
      <c r="L1101" s="162"/>
    </row>
    <row r="1102" spans="1:12" ht="15" customHeight="1">
      <c r="A1102" s="164">
        <v>1215795</v>
      </c>
      <c r="B1102" s="203" t="s">
        <v>4316</v>
      </c>
      <c r="C1102" s="203" t="s">
        <v>3450</v>
      </c>
      <c r="D1102" s="203" t="s">
        <v>4317</v>
      </c>
      <c r="E1102" s="205">
        <v>1</v>
      </c>
      <c r="F1102" s="206">
        <v>44035</v>
      </c>
      <c r="G1102" s="126"/>
      <c r="H1102" s="36" t="s">
        <v>4318</v>
      </c>
      <c r="I1102" s="127"/>
      <c r="J1102" s="35"/>
      <c r="K1102" s="36"/>
      <c r="L1102" s="162"/>
    </row>
    <row r="1103" spans="1:12" ht="15" customHeight="1">
      <c r="A1103" s="164">
        <v>1378155</v>
      </c>
      <c r="B1103" s="203" t="s">
        <v>4319</v>
      </c>
      <c r="C1103" s="203" t="s">
        <v>3615</v>
      </c>
      <c r="D1103" s="203" t="s">
        <v>4320</v>
      </c>
      <c r="E1103" s="205">
        <v>1</v>
      </c>
      <c r="F1103" s="206">
        <v>44063</v>
      </c>
      <c r="G1103" s="126"/>
      <c r="H1103" s="36"/>
      <c r="I1103" s="127"/>
      <c r="J1103" s="35"/>
      <c r="K1103" s="36"/>
      <c r="L1103" s="162"/>
    </row>
    <row r="1104" spans="1:12" ht="15" customHeight="1">
      <c r="A1104" s="164">
        <v>1498556</v>
      </c>
      <c r="B1104" s="203" t="s">
        <v>4321</v>
      </c>
      <c r="C1104" s="203" t="s">
        <v>1892</v>
      </c>
      <c r="D1104" s="203" t="s">
        <v>4322</v>
      </c>
      <c r="E1104" s="205">
        <v>2</v>
      </c>
      <c r="F1104" s="206">
        <v>45398</v>
      </c>
      <c r="G1104" s="126"/>
      <c r="H1104" s="36"/>
      <c r="I1104" s="127"/>
      <c r="J1104" s="35"/>
      <c r="K1104" s="36"/>
      <c r="L1104" s="162"/>
    </row>
    <row r="1105" spans="1:12" ht="15" customHeight="1">
      <c r="A1105" s="164">
        <v>1514692</v>
      </c>
      <c r="B1105" s="203" t="s">
        <v>4323</v>
      </c>
      <c r="C1105" s="203" t="s">
        <v>3813</v>
      </c>
      <c r="D1105" s="203" t="s">
        <v>4324</v>
      </c>
      <c r="E1105" s="205">
        <v>1</v>
      </c>
      <c r="F1105" s="206">
        <v>45475</v>
      </c>
      <c r="G1105" s="126"/>
      <c r="H1105" s="36"/>
      <c r="I1105" s="127"/>
      <c r="J1105" s="35"/>
      <c r="K1105" s="36"/>
      <c r="L1105" s="162"/>
    </row>
    <row r="1106" spans="1:12" ht="15" customHeight="1">
      <c r="A1106" s="164">
        <v>1558131</v>
      </c>
      <c r="B1106" s="203" t="s">
        <v>4325</v>
      </c>
      <c r="C1106" s="203" t="s">
        <v>3958</v>
      </c>
      <c r="D1106" s="203" t="s">
        <v>4326</v>
      </c>
      <c r="E1106" s="205">
        <v>1</v>
      </c>
      <c r="F1106" s="206">
        <v>45701</v>
      </c>
      <c r="G1106" s="126"/>
      <c r="H1106" s="36"/>
      <c r="I1106" s="127"/>
      <c r="J1106" s="35"/>
      <c r="K1106" s="36"/>
      <c r="L1106" s="162"/>
    </row>
    <row r="1107" spans="1:12" ht="15" customHeight="1">
      <c r="A1107" s="164">
        <v>1559997</v>
      </c>
      <c r="B1107" s="203" t="s">
        <v>4327</v>
      </c>
      <c r="C1107" s="203" t="s">
        <v>3967</v>
      </c>
      <c r="D1107" s="203" t="s">
        <v>4328</v>
      </c>
      <c r="E1107" s="205">
        <v>1</v>
      </c>
      <c r="F1107" s="206">
        <v>45986</v>
      </c>
      <c r="G1107" s="126"/>
      <c r="H1107" s="36"/>
      <c r="I1107" s="127"/>
      <c r="J1107" s="35"/>
      <c r="K1107" s="36"/>
      <c r="L1107" s="162"/>
    </row>
    <row r="1108" spans="1:12" ht="15" customHeight="1">
      <c r="A1108" s="164">
        <v>1560031</v>
      </c>
      <c r="B1108" s="203" t="s">
        <v>4329</v>
      </c>
      <c r="C1108" s="203" t="s">
        <v>3967</v>
      </c>
      <c r="D1108" s="203" t="s">
        <v>4328</v>
      </c>
      <c r="E1108" s="205">
        <v>1</v>
      </c>
      <c r="F1108" s="206">
        <v>45986</v>
      </c>
      <c r="G1108" s="126"/>
      <c r="H1108" s="36"/>
      <c r="I1108" s="127"/>
      <c r="J1108" s="35"/>
      <c r="K1108" s="36"/>
      <c r="L1108" s="162"/>
    </row>
    <row r="1109" spans="1:12" ht="15" customHeight="1">
      <c r="A1109" s="164">
        <v>1323328</v>
      </c>
      <c r="B1109" s="203" t="s">
        <v>4330</v>
      </c>
      <c r="C1109" s="203" t="s">
        <v>4331</v>
      </c>
      <c r="D1109" s="203" t="s">
        <v>4332</v>
      </c>
      <c r="E1109" s="205">
        <v>7</v>
      </c>
      <c r="F1109" s="206">
        <v>44902</v>
      </c>
      <c r="G1109" s="126">
        <v>1121593</v>
      </c>
      <c r="H1109" s="36" t="s">
        <v>4333</v>
      </c>
      <c r="I1109" s="127" t="s">
        <v>4334</v>
      </c>
      <c r="J1109" s="35">
        <v>915802</v>
      </c>
      <c r="K1109" s="36" t="s">
        <v>4333</v>
      </c>
      <c r="L1109" s="162" t="s">
        <v>4335</v>
      </c>
    </row>
    <row r="1110" spans="1:12" ht="15" customHeight="1">
      <c r="A1110" s="164">
        <v>1323346</v>
      </c>
      <c r="B1110" s="203" t="s">
        <v>4336</v>
      </c>
      <c r="C1110" s="203" t="s">
        <v>4337</v>
      </c>
      <c r="D1110" s="203" t="s">
        <v>4332</v>
      </c>
      <c r="E1110" s="205">
        <v>7</v>
      </c>
      <c r="F1110" s="206">
        <v>44902</v>
      </c>
      <c r="G1110" s="126">
        <v>1121594</v>
      </c>
      <c r="H1110" s="36" t="s">
        <v>4338</v>
      </c>
      <c r="I1110" s="127" t="s">
        <v>4334</v>
      </c>
      <c r="J1110" s="35">
        <v>915803</v>
      </c>
      <c r="K1110" s="36" t="s">
        <v>4338</v>
      </c>
      <c r="L1110" s="162" t="s">
        <v>4335</v>
      </c>
    </row>
    <row r="1111" spans="1:12" ht="15" customHeight="1">
      <c r="A1111" s="164">
        <v>1219580</v>
      </c>
      <c r="B1111" s="203" t="s">
        <v>4339</v>
      </c>
      <c r="C1111" s="203" t="s">
        <v>4340</v>
      </c>
      <c r="D1111" s="203" t="s">
        <v>4332</v>
      </c>
      <c r="E1111" s="205">
        <v>7</v>
      </c>
      <c r="F1111" s="206">
        <v>44902</v>
      </c>
      <c r="G1111" s="126"/>
      <c r="H1111" s="36"/>
      <c r="I1111" s="127"/>
      <c r="J1111" s="35"/>
      <c r="K1111" s="36"/>
      <c r="L1111" s="162"/>
    </row>
    <row r="1112" spans="1:12" ht="15" customHeight="1">
      <c r="A1112" s="164">
        <v>1323308</v>
      </c>
      <c r="B1112" s="203" t="s">
        <v>4341</v>
      </c>
      <c r="C1112" s="203" t="s">
        <v>3792</v>
      </c>
      <c r="D1112" s="203" t="s">
        <v>4332</v>
      </c>
      <c r="E1112" s="205">
        <v>7</v>
      </c>
      <c r="F1112" s="206">
        <v>44902</v>
      </c>
      <c r="G1112" s="126">
        <v>1121595</v>
      </c>
      <c r="H1112" s="36" t="s">
        <v>4342</v>
      </c>
      <c r="I1112" s="127" t="s">
        <v>4334</v>
      </c>
      <c r="J1112" s="35">
        <v>915813</v>
      </c>
      <c r="K1112" s="36" t="s">
        <v>4342</v>
      </c>
      <c r="L1112" s="162" t="s">
        <v>4335</v>
      </c>
    </row>
    <row r="1113" spans="1:12" ht="15" customHeight="1">
      <c r="A1113" s="164">
        <v>1335492</v>
      </c>
      <c r="B1113" s="203" t="s">
        <v>4343</v>
      </c>
      <c r="C1113" s="203" t="s">
        <v>3795</v>
      </c>
      <c r="D1113" s="203" t="s">
        <v>4332</v>
      </c>
      <c r="E1113" s="205">
        <v>7</v>
      </c>
      <c r="F1113" s="206">
        <v>44902</v>
      </c>
      <c r="G1113" s="126">
        <v>1174003</v>
      </c>
      <c r="H1113" s="36" t="s">
        <v>4344</v>
      </c>
      <c r="I1113" s="127" t="s">
        <v>4334</v>
      </c>
      <c r="J1113" s="35"/>
      <c r="K1113" s="36" t="s">
        <v>4344</v>
      </c>
      <c r="L1113" s="162" t="s">
        <v>4335</v>
      </c>
    </row>
    <row r="1114" spans="1:12" ht="15" customHeight="1">
      <c r="A1114" s="164">
        <v>1477513</v>
      </c>
      <c r="B1114" s="203" t="s">
        <v>4345</v>
      </c>
      <c r="C1114" s="203" t="s">
        <v>4078</v>
      </c>
      <c r="D1114" s="203" t="s">
        <v>4332</v>
      </c>
      <c r="E1114" s="205">
        <v>7</v>
      </c>
      <c r="F1114" s="206">
        <v>44902</v>
      </c>
      <c r="G1114" s="126"/>
      <c r="H1114" s="36"/>
      <c r="I1114" s="127"/>
      <c r="J1114" s="35"/>
      <c r="K1114" s="36"/>
      <c r="L1114" s="162"/>
    </row>
    <row r="1115" spans="1:12" ht="15" customHeight="1">
      <c r="A1115" s="164">
        <v>1426140</v>
      </c>
      <c r="B1115" s="203" t="s">
        <v>4346</v>
      </c>
      <c r="C1115" s="203" t="s">
        <v>4080</v>
      </c>
      <c r="D1115" s="203" t="s">
        <v>4332</v>
      </c>
      <c r="E1115" s="205">
        <v>7</v>
      </c>
      <c r="F1115" s="206">
        <v>44902</v>
      </c>
      <c r="G1115" s="126"/>
      <c r="H1115" s="36"/>
      <c r="I1115" s="127"/>
      <c r="J1115" s="35"/>
      <c r="K1115" s="36"/>
      <c r="L1115" s="162"/>
    </row>
    <row r="1116" spans="1:12" ht="15" customHeight="1">
      <c r="A1116" s="164">
        <v>1322257</v>
      </c>
      <c r="B1116" s="203" t="s">
        <v>4347</v>
      </c>
      <c r="C1116" s="203" t="s">
        <v>85</v>
      </c>
      <c r="D1116" s="203" t="s">
        <v>4332</v>
      </c>
      <c r="E1116" s="205">
        <v>7</v>
      </c>
      <c r="F1116" s="206">
        <v>44902</v>
      </c>
      <c r="G1116" s="126"/>
      <c r="H1116" s="36"/>
      <c r="I1116" s="127"/>
      <c r="J1116" s="35"/>
      <c r="K1116" s="36"/>
      <c r="L1116" s="162"/>
    </row>
    <row r="1117" spans="1:12" ht="15" customHeight="1">
      <c r="A1117" s="164">
        <v>1335783</v>
      </c>
      <c r="B1117" s="203" t="s">
        <v>4348</v>
      </c>
      <c r="C1117" s="203" t="s">
        <v>4349</v>
      </c>
      <c r="D1117" s="203" t="s">
        <v>4332</v>
      </c>
      <c r="E1117" s="205">
        <v>7</v>
      </c>
      <c r="F1117" s="206">
        <v>44902</v>
      </c>
      <c r="G1117" s="126">
        <v>1150908</v>
      </c>
      <c r="H1117" s="36" t="s">
        <v>4350</v>
      </c>
      <c r="I1117" s="127" t="s">
        <v>4334</v>
      </c>
      <c r="J1117" s="35"/>
      <c r="K1117" s="36" t="s">
        <v>4350</v>
      </c>
      <c r="L1117" s="162" t="s">
        <v>4335</v>
      </c>
    </row>
    <row r="1118" spans="1:12" ht="15" hidden="1" customHeight="1">
      <c r="A1118" s="214">
        <v>1323353</v>
      </c>
      <c r="B1118" s="215" t="s">
        <v>4351</v>
      </c>
      <c r="C1118" s="215" t="s">
        <v>4352</v>
      </c>
      <c r="D1118" s="215" t="s">
        <v>4353</v>
      </c>
      <c r="E1118" s="217">
        <v>5</v>
      </c>
      <c r="F1118" s="206">
        <v>46031</v>
      </c>
      <c r="G1118" s="126">
        <v>1121597</v>
      </c>
      <c r="H1118" s="36" t="s">
        <v>4354</v>
      </c>
      <c r="I1118" s="127" t="s">
        <v>4355</v>
      </c>
      <c r="J1118" s="35"/>
      <c r="K1118" s="36" t="s">
        <v>4354</v>
      </c>
      <c r="L1118" s="162" t="s">
        <v>4356</v>
      </c>
    </row>
    <row r="1119" spans="1:12" ht="15" hidden="1" customHeight="1">
      <c r="A1119" s="214">
        <v>1323347</v>
      </c>
      <c r="B1119" s="215" t="s">
        <v>4357</v>
      </c>
      <c r="C1119" s="215" t="s">
        <v>4358</v>
      </c>
      <c r="D1119" s="215" t="s">
        <v>4353</v>
      </c>
      <c r="E1119" s="217">
        <v>5</v>
      </c>
      <c r="F1119" s="206">
        <v>46031</v>
      </c>
      <c r="G1119" s="126">
        <v>1121598</v>
      </c>
      <c r="H1119" s="36" t="s">
        <v>4359</v>
      </c>
      <c r="I1119" s="127" t="s">
        <v>4355</v>
      </c>
      <c r="J1119" s="35">
        <v>915857</v>
      </c>
      <c r="K1119" s="36" t="s">
        <v>4359</v>
      </c>
      <c r="L1119" s="162" t="s">
        <v>4356</v>
      </c>
    </row>
    <row r="1120" spans="1:12" ht="15" hidden="1" customHeight="1">
      <c r="A1120" s="214">
        <v>1298044</v>
      </c>
      <c r="B1120" s="215" t="s">
        <v>4360</v>
      </c>
      <c r="C1120" s="215" t="s">
        <v>4358</v>
      </c>
      <c r="D1120" s="215" t="s">
        <v>4353</v>
      </c>
      <c r="E1120" s="217">
        <v>5</v>
      </c>
      <c r="F1120" s="206">
        <v>46031</v>
      </c>
      <c r="G1120" s="126"/>
      <c r="H1120" s="36"/>
      <c r="I1120" s="127"/>
      <c r="J1120" s="35"/>
      <c r="K1120" s="36"/>
      <c r="L1120" s="162"/>
    </row>
    <row r="1121" spans="1:12" ht="15" hidden="1" customHeight="1">
      <c r="A1121" s="214">
        <v>1323335</v>
      </c>
      <c r="B1121" s="215" t="s">
        <v>4361</v>
      </c>
      <c r="C1121" s="215" t="s">
        <v>4358</v>
      </c>
      <c r="D1121" s="215" t="s">
        <v>4353</v>
      </c>
      <c r="E1121" s="217">
        <v>5</v>
      </c>
      <c r="F1121" s="206">
        <v>46031</v>
      </c>
      <c r="G1121" s="126">
        <v>1160979</v>
      </c>
      <c r="H1121" s="36" t="s">
        <v>4362</v>
      </c>
      <c r="I1121" s="127" t="s">
        <v>4355</v>
      </c>
      <c r="J1121" s="35"/>
      <c r="K1121" s="36" t="s">
        <v>4362</v>
      </c>
      <c r="L1121" s="162" t="s">
        <v>4356</v>
      </c>
    </row>
    <row r="1122" spans="1:12" ht="15" hidden="1" customHeight="1">
      <c r="A1122" s="214">
        <v>1323338</v>
      </c>
      <c r="B1122" s="215" t="s">
        <v>4363</v>
      </c>
      <c r="C1122" s="215" t="s">
        <v>4358</v>
      </c>
      <c r="D1122" s="215" t="s">
        <v>4353</v>
      </c>
      <c r="E1122" s="217">
        <v>5</v>
      </c>
      <c r="F1122" s="206">
        <v>46031</v>
      </c>
      <c r="G1122" s="126">
        <v>1121599</v>
      </c>
      <c r="H1122" s="36" t="s">
        <v>4364</v>
      </c>
      <c r="I1122" s="127" t="s">
        <v>4355</v>
      </c>
      <c r="J1122" s="35"/>
      <c r="K1122" s="36" t="s">
        <v>4364</v>
      </c>
      <c r="L1122" s="162" t="s">
        <v>4356</v>
      </c>
    </row>
    <row r="1123" spans="1:12" ht="15" hidden="1" customHeight="1">
      <c r="A1123" s="214">
        <v>1323329</v>
      </c>
      <c r="B1123" s="215" t="s">
        <v>4365</v>
      </c>
      <c r="C1123" s="215" t="s">
        <v>4358</v>
      </c>
      <c r="D1123" s="215" t="s">
        <v>4353</v>
      </c>
      <c r="E1123" s="217">
        <v>5</v>
      </c>
      <c r="F1123" s="206">
        <v>46031</v>
      </c>
      <c r="G1123" s="126">
        <v>1121600</v>
      </c>
      <c r="H1123" s="36" t="s">
        <v>4366</v>
      </c>
      <c r="I1123" s="127" t="s">
        <v>4355</v>
      </c>
      <c r="J1123" s="35"/>
      <c r="K1123" s="36" t="s">
        <v>4366</v>
      </c>
      <c r="L1123" s="162" t="s">
        <v>4356</v>
      </c>
    </row>
    <row r="1124" spans="1:12" ht="15" customHeight="1">
      <c r="A1124" s="164">
        <v>1252437</v>
      </c>
      <c r="B1124" s="203" t="s">
        <v>4367</v>
      </c>
      <c r="C1124" s="203" t="s">
        <v>4208</v>
      </c>
      <c r="D1124" s="203" t="s">
        <v>4368</v>
      </c>
      <c r="E1124" s="205">
        <v>4</v>
      </c>
      <c r="F1124" s="206">
        <v>44609</v>
      </c>
      <c r="G1124" s="126"/>
      <c r="H1124" s="36" t="s">
        <v>4369</v>
      </c>
      <c r="I1124" s="127" t="s">
        <v>4101</v>
      </c>
      <c r="J1124" s="35"/>
      <c r="K1124" s="36"/>
      <c r="L1124" s="162"/>
    </row>
    <row r="1125" spans="1:12" ht="15" customHeight="1">
      <c r="A1125" s="164">
        <v>1252438</v>
      </c>
      <c r="B1125" s="203" t="s">
        <v>4370</v>
      </c>
      <c r="C1125" s="203" t="s">
        <v>4208</v>
      </c>
      <c r="D1125" s="203" t="s">
        <v>4368</v>
      </c>
      <c r="E1125" s="205">
        <v>4</v>
      </c>
      <c r="F1125" s="206">
        <v>44609</v>
      </c>
      <c r="G1125" s="126"/>
      <c r="H1125" s="36" t="s">
        <v>4371</v>
      </c>
      <c r="I1125" s="127" t="s">
        <v>4101</v>
      </c>
      <c r="J1125" s="35"/>
      <c r="K1125" s="36"/>
      <c r="L1125" s="162"/>
    </row>
    <row r="1126" spans="1:12" ht="15" customHeight="1">
      <c r="A1126" s="164">
        <v>1323330</v>
      </c>
      <c r="B1126" s="203" t="s">
        <v>4372</v>
      </c>
      <c r="C1126" s="203" t="s">
        <v>4373</v>
      </c>
      <c r="D1126" s="203" t="s">
        <v>4368</v>
      </c>
      <c r="E1126" s="205">
        <v>4</v>
      </c>
      <c r="F1126" s="206">
        <v>44609</v>
      </c>
      <c r="G1126" s="126">
        <v>915790</v>
      </c>
      <c r="H1126" s="36" t="s">
        <v>4374</v>
      </c>
      <c r="I1126" s="127" t="s">
        <v>4101</v>
      </c>
      <c r="J1126" s="35"/>
      <c r="K1126" s="36"/>
      <c r="L1126" s="162"/>
    </row>
    <row r="1127" spans="1:12" ht="15" customHeight="1">
      <c r="A1127" s="164">
        <v>1323309</v>
      </c>
      <c r="B1127" s="203" t="s">
        <v>4375</v>
      </c>
      <c r="C1127" s="203" t="s">
        <v>4373</v>
      </c>
      <c r="D1127" s="203" t="s">
        <v>4368</v>
      </c>
      <c r="E1127" s="205">
        <v>4</v>
      </c>
      <c r="F1127" s="206">
        <v>44609</v>
      </c>
      <c r="G1127" s="126">
        <v>915768</v>
      </c>
      <c r="H1127" s="36" t="s">
        <v>4376</v>
      </c>
      <c r="I1127" s="127" t="s">
        <v>4101</v>
      </c>
      <c r="J1127" s="35"/>
      <c r="K1127" s="36"/>
      <c r="L1127" s="162"/>
    </row>
    <row r="1128" spans="1:12" ht="15" customHeight="1">
      <c r="A1128" s="164">
        <v>1217524</v>
      </c>
      <c r="B1128" s="203" t="s">
        <v>4377</v>
      </c>
      <c r="C1128" s="203" t="s">
        <v>4378</v>
      </c>
      <c r="D1128" s="203" t="s">
        <v>4368</v>
      </c>
      <c r="E1128" s="205">
        <v>4</v>
      </c>
      <c r="F1128" s="206">
        <v>44609</v>
      </c>
      <c r="G1128" s="126"/>
      <c r="H1128" s="36"/>
      <c r="I1128" s="127"/>
      <c r="J1128" s="35"/>
      <c r="K1128" s="36"/>
      <c r="L1128" s="162"/>
    </row>
    <row r="1129" spans="1:12" ht="15" customHeight="1">
      <c r="A1129" s="164">
        <v>1217525</v>
      </c>
      <c r="B1129" s="203" t="s">
        <v>4379</v>
      </c>
      <c r="C1129" s="203" t="s">
        <v>4378</v>
      </c>
      <c r="D1129" s="203" t="s">
        <v>4368</v>
      </c>
      <c r="E1129" s="205">
        <v>4</v>
      </c>
      <c r="F1129" s="206">
        <v>44609</v>
      </c>
      <c r="G1129" s="126"/>
      <c r="H1129" s="36"/>
      <c r="I1129" s="127"/>
      <c r="J1129" s="35"/>
      <c r="K1129" s="36"/>
      <c r="L1129" s="162"/>
    </row>
    <row r="1130" spans="1:12" ht="15" customHeight="1">
      <c r="A1130" s="164">
        <v>1323371</v>
      </c>
      <c r="B1130" s="203" t="s">
        <v>4380</v>
      </c>
      <c r="C1130" s="203" t="s">
        <v>4381</v>
      </c>
      <c r="D1130" s="203" t="s">
        <v>4368</v>
      </c>
      <c r="E1130" s="205">
        <v>4</v>
      </c>
      <c r="F1130" s="206">
        <v>44609</v>
      </c>
      <c r="G1130" s="126">
        <v>939813</v>
      </c>
      <c r="H1130" s="36" t="s">
        <v>4382</v>
      </c>
      <c r="I1130" s="127" t="s">
        <v>4101</v>
      </c>
      <c r="J1130" s="35"/>
      <c r="K1130" s="36"/>
      <c r="L1130" s="162"/>
    </row>
    <row r="1131" spans="1:12" ht="15" customHeight="1">
      <c r="A1131" s="164">
        <v>1323310</v>
      </c>
      <c r="B1131" s="203" t="s">
        <v>4383</v>
      </c>
      <c r="C1131" s="203" t="s">
        <v>4381</v>
      </c>
      <c r="D1131" s="203" t="s">
        <v>4368</v>
      </c>
      <c r="E1131" s="205">
        <v>4</v>
      </c>
      <c r="F1131" s="206">
        <v>44609</v>
      </c>
      <c r="G1131" s="126">
        <v>939812</v>
      </c>
      <c r="H1131" s="36" t="s">
        <v>4384</v>
      </c>
      <c r="I1131" s="127" t="s">
        <v>4101</v>
      </c>
      <c r="J1131" s="35"/>
      <c r="K1131" s="36"/>
      <c r="L1131" s="162"/>
    </row>
    <row r="1132" spans="1:12" ht="15" customHeight="1">
      <c r="A1132" s="164">
        <v>1323360</v>
      </c>
      <c r="B1132" s="203" t="s">
        <v>4385</v>
      </c>
      <c r="C1132" s="203" t="s">
        <v>4386</v>
      </c>
      <c r="D1132" s="203" t="s">
        <v>4387</v>
      </c>
      <c r="E1132" s="205">
        <v>2</v>
      </c>
      <c r="F1132" s="206">
        <v>43440</v>
      </c>
      <c r="G1132" s="126">
        <v>1165887</v>
      </c>
      <c r="H1132" s="36" t="s">
        <v>4388</v>
      </c>
      <c r="I1132" s="127" t="s">
        <v>4389</v>
      </c>
      <c r="J1132" s="35"/>
      <c r="K1132" s="36" t="s">
        <v>4388</v>
      </c>
      <c r="L1132" s="162" t="s">
        <v>4390</v>
      </c>
    </row>
    <row r="1133" spans="1:12" ht="15" customHeight="1">
      <c r="A1133" s="164">
        <v>1323359</v>
      </c>
      <c r="B1133" s="203" t="s">
        <v>4391</v>
      </c>
      <c r="C1133" s="203" t="s">
        <v>4386</v>
      </c>
      <c r="D1133" s="203" t="s">
        <v>4387</v>
      </c>
      <c r="E1133" s="205">
        <v>2</v>
      </c>
      <c r="F1133" s="206">
        <v>43440</v>
      </c>
      <c r="G1133" s="126">
        <v>1165858</v>
      </c>
      <c r="H1133" s="36" t="s">
        <v>4392</v>
      </c>
      <c r="I1133" s="127" t="s">
        <v>4389</v>
      </c>
      <c r="J1133" s="35"/>
      <c r="K1133" s="36" t="s">
        <v>4392</v>
      </c>
      <c r="L1133" s="162" t="s">
        <v>4390</v>
      </c>
    </row>
    <row r="1134" spans="1:12" ht="15" customHeight="1">
      <c r="A1134" s="164">
        <v>1323404</v>
      </c>
      <c r="B1134" s="203" t="s">
        <v>4393</v>
      </c>
      <c r="C1134" s="203" t="s">
        <v>4386</v>
      </c>
      <c r="D1134" s="203" t="s">
        <v>4387</v>
      </c>
      <c r="E1134" s="205">
        <v>2</v>
      </c>
      <c r="F1134" s="206">
        <v>43440</v>
      </c>
      <c r="G1134" s="126">
        <v>1165886</v>
      </c>
      <c r="H1134" s="36" t="s">
        <v>4394</v>
      </c>
      <c r="I1134" s="127" t="s">
        <v>4389</v>
      </c>
      <c r="J1134" s="35"/>
      <c r="K1134" s="36" t="s">
        <v>4394</v>
      </c>
      <c r="L1134" s="162" t="s">
        <v>4390</v>
      </c>
    </row>
    <row r="1135" spans="1:12" ht="15" customHeight="1">
      <c r="A1135" s="164">
        <v>1323340</v>
      </c>
      <c r="B1135" s="203" t="s">
        <v>4395</v>
      </c>
      <c r="C1135" s="203" t="s">
        <v>4386</v>
      </c>
      <c r="D1135" s="203" t="s">
        <v>4387</v>
      </c>
      <c r="E1135" s="205">
        <v>2</v>
      </c>
      <c r="F1135" s="206">
        <v>43440</v>
      </c>
      <c r="G1135" s="126">
        <v>1165882</v>
      </c>
      <c r="H1135" s="36" t="s">
        <v>4396</v>
      </c>
      <c r="I1135" s="127" t="s">
        <v>4389</v>
      </c>
      <c r="J1135" s="35"/>
      <c r="K1135" s="36" t="s">
        <v>4396</v>
      </c>
      <c r="L1135" s="162" t="s">
        <v>4390</v>
      </c>
    </row>
    <row r="1136" spans="1:12" ht="15" customHeight="1">
      <c r="A1136" s="164">
        <v>1323405</v>
      </c>
      <c r="B1136" s="203" t="s">
        <v>4397</v>
      </c>
      <c r="C1136" s="203" t="s">
        <v>4386</v>
      </c>
      <c r="D1136" s="203" t="s">
        <v>4387</v>
      </c>
      <c r="E1136" s="205">
        <v>2</v>
      </c>
      <c r="F1136" s="206">
        <v>43440</v>
      </c>
      <c r="G1136" s="126">
        <v>1165888</v>
      </c>
      <c r="H1136" s="36" t="s">
        <v>4398</v>
      </c>
      <c r="I1136" s="127" t="s">
        <v>4389</v>
      </c>
      <c r="J1136" s="35"/>
      <c r="K1136" s="36" t="s">
        <v>4398</v>
      </c>
      <c r="L1136" s="162" t="s">
        <v>4390</v>
      </c>
    </row>
    <row r="1137" spans="1:12" ht="15" customHeight="1">
      <c r="A1137" s="164">
        <v>1323385</v>
      </c>
      <c r="B1137" s="203" t="s">
        <v>4399</v>
      </c>
      <c r="C1137" s="203" t="s">
        <v>4386</v>
      </c>
      <c r="D1137" s="203" t="s">
        <v>4387</v>
      </c>
      <c r="E1137" s="205">
        <v>2</v>
      </c>
      <c r="F1137" s="206">
        <v>43440</v>
      </c>
      <c r="G1137" s="126">
        <v>1165883</v>
      </c>
      <c r="H1137" s="36" t="s">
        <v>4400</v>
      </c>
      <c r="I1137" s="127" t="s">
        <v>4389</v>
      </c>
      <c r="J1137" s="35"/>
      <c r="K1137" s="36" t="s">
        <v>4400</v>
      </c>
      <c r="L1137" s="162" t="s">
        <v>4390</v>
      </c>
    </row>
    <row r="1138" spans="1:12" ht="15" customHeight="1">
      <c r="A1138" s="164">
        <v>1323375</v>
      </c>
      <c r="B1138" s="203" t="s">
        <v>4401</v>
      </c>
      <c r="C1138" s="203" t="s">
        <v>4386</v>
      </c>
      <c r="D1138" s="203" t="s">
        <v>4387</v>
      </c>
      <c r="E1138" s="205">
        <v>2</v>
      </c>
      <c r="F1138" s="206">
        <v>43440</v>
      </c>
      <c r="G1138" s="126">
        <v>1165885</v>
      </c>
      <c r="H1138" s="36" t="s">
        <v>4402</v>
      </c>
      <c r="I1138" s="127" t="s">
        <v>4389</v>
      </c>
      <c r="J1138" s="35"/>
      <c r="K1138" s="36" t="s">
        <v>4402</v>
      </c>
      <c r="L1138" s="162" t="s">
        <v>4390</v>
      </c>
    </row>
    <row r="1139" spans="1:12" ht="15" customHeight="1">
      <c r="A1139" s="164">
        <v>1323403</v>
      </c>
      <c r="B1139" s="203" t="s">
        <v>4403</v>
      </c>
      <c r="C1139" s="203" t="s">
        <v>4386</v>
      </c>
      <c r="D1139" s="203" t="s">
        <v>4387</v>
      </c>
      <c r="E1139" s="205">
        <v>2</v>
      </c>
      <c r="F1139" s="206">
        <v>43440</v>
      </c>
      <c r="G1139" s="126">
        <v>1165881</v>
      </c>
      <c r="H1139" s="36" t="s">
        <v>4404</v>
      </c>
      <c r="I1139" s="127" t="s">
        <v>4389</v>
      </c>
      <c r="J1139" s="35"/>
      <c r="K1139" s="36" t="s">
        <v>4404</v>
      </c>
      <c r="L1139" s="162" t="s">
        <v>4390</v>
      </c>
    </row>
    <row r="1140" spans="1:12" ht="15" customHeight="1">
      <c r="A1140" s="164">
        <v>1323402</v>
      </c>
      <c r="B1140" s="203" t="s">
        <v>4405</v>
      </c>
      <c r="C1140" s="203" t="s">
        <v>4386</v>
      </c>
      <c r="D1140" s="203" t="s">
        <v>4387</v>
      </c>
      <c r="E1140" s="205">
        <v>2</v>
      </c>
      <c r="F1140" s="206">
        <v>43440</v>
      </c>
      <c r="G1140" s="126">
        <v>1165884</v>
      </c>
      <c r="H1140" s="36" t="s">
        <v>4406</v>
      </c>
      <c r="I1140" s="127" t="s">
        <v>4389</v>
      </c>
      <c r="J1140" s="35"/>
      <c r="K1140" s="36" t="s">
        <v>4406</v>
      </c>
      <c r="L1140" s="162" t="s">
        <v>4390</v>
      </c>
    </row>
    <row r="1141" spans="1:12" ht="15" customHeight="1">
      <c r="A1141" s="164">
        <v>1323401</v>
      </c>
      <c r="B1141" s="203" t="s">
        <v>4407</v>
      </c>
      <c r="C1141" s="203" t="s">
        <v>4386</v>
      </c>
      <c r="D1141" s="203" t="s">
        <v>4387</v>
      </c>
      <c r="E1141" s="205">
        <v>2</v>
      </c>
      <c r="F1141" s="206">
        <v>43440</v>
      </c>
      <c r="G1141" s="126">
        <v>1165859</v>
      </c>
      <c r="H1141" s="36" t="s">
        <v>4408</v>
      </c>
      <c r="I1141" s="127" t="s">
        <v>4389</v>
      </c>
      <c r="J1141" s="35"/>
      <c r="K1141" s="36" t="s">
        <v>4408</v>
      </c>
      <c r="L1141" s="162" t="s">
        <v>4390</v>
      </c>
    </row>
    <row r="1142" spans="1:12" ht="15" customHeight="1">
      <c r="A1142" s="164">
        <v>1335699</v>
      </c>
      <c r="B1142" s="203" t="s">
        <v>4409</v>
      </c>
      <c r="C1142" s="203" t="s">
        <v>4410</v>
      </c>
      <c r="D1142" s="203" t="s">
        <v>4411</v>
      </c>
      <c r="E1142" s="205">
        <v>3</v>
      </c>
      <c r="F1142" s="206">
        <v>45707</v>
      </c>
      <c r="G1142" s="126">
        <v>1165852</v>
      </c>
      <c r="H1142" s="36" t="s">
        <v>4412</v>
      </c>
      <c r="I1142" s="127" t="s">
        <v>4413</v>
      </c>
      <c r="J1142" s="35">
        <v>915810</v>
      </c>
      <c r="K1142" s="36" t="s">
        <v>4412</v>
      </c>
      <c r="L1142" s="162" t="s">
        <v>4390</v>
      </c>
    </row>
    <row r="1143" spans="1:12" ht="15" customHeight="1">
      <c r="A1143" s="164">
        <v>1335766</v>
      </c>
      <c r="B1143" s="203" t="s">
        <v>4414</v>
      </c>
      <c r="C1143" s="203" t="s">
        <v>4415</v>
      </c>
      <c r="D1143" s="203" t="s">
        <v>4411</v>
      </c>
      <c r="E1143" s="205">
        <v>3</v>
      </c>
      <c r="F1143" s="206">
        <v>45707</v>
      </c>
      <c r="G1143" s="126">
        <v>1165854</v>
      </c>
      <c r="H1143" s="36" t="s">
        <v>4416</v>
      </c>
      <c r="I1143" s="127" t="s">
        <v>4413</v>
      </c>
      <c r="J1143" s="35">
        <v>915812</v>
      </c>
      <c r="K1143" s="36" t="s">
        <v>4416</v>
      </c>
      <c r="L1143" s="162" t="s">
        <v>4390</v>
      </c>
    </row>
    <row r="1144" spans="1:12" ht="15" customHeight="1">
      <c r="A1144" s="164">
        <v>1323398</v>
      </c>
      <c r="B1144" s="203" t="s">
        <v>4417</v>
      </c>
      <c r="C1144" s="203" t="s">
        <v>4418</v>
      </c>
      <c r="D1144" s="203" t="s">
        <v>4419</v>
      </c>
      <c r="E1144" s="205">
        <v>3</v>
      </c>
      <c r="F1144" s="206">
        <v>43440</v>
      </c>
      <c r="G1144" s="126">
        <v>1165911</v>
      </c>
      <c r="H1144" s="36" t="s">
        <v>4420</v>
      </c>
      <c r="I1144" s="127" t="s">
        <v>4421</v>
      </c>
      <c r="J1144" s="35"/>
      <c r="K1144" s="36" t="s">
        <v>4420</v>
      </c>
      <c r="L1144" s="162" t="s">
        <v>4390</v>
      </c>
    </row>
    <row r="1145" spans="1:12" ht="15" customHeight="1">
      <c r="A1145" s="164">
        <v>1323412</v>
      </c>
      <c r="B1145" s="203" t="s">
        <v>4422</v>
      </c>
      <c r="C1145" s="203" t="s">
        <v>4418</v>
      </c>
      <c r="D1145" s="203" t="s">
        <v>4419</v>
      </c>
      <c r="E1145" s="205">
        <v>3</v>
      </c>
      <c r="F1145" s="206">
        <v>43440</v>
      </c>
      <c r="G1145" s="126">
        <v>1165904</v>
      </c>
      <c r="H1145" s="36" t="s">
        <v>4423</v>
      </c>
      <c r="I1145" s="127" t="s">
        <v>4421</v>
      </c>
      <c r="J1145" s="35"/>
      <c r="K1145" s="36" t="s">
        <v>4423</v>
      </c>
      <c r="L1145" s="162" t="s">
        <v>4390</v>
      </c>
    </row>
    <row r="1146" spans="1:12" ht="15" customHeight="1">
      <c r="A1146" s="164">
        <v>1323407</v>
      </c>
      <c r="B1146" s="203" t="s">
        <v>4424</v>
      </c>
      <c r="C1146" s="203" t="s">
        <v>4418</v>
      </c>
      <c r="D1146" s="203" t="s">
        <v>4419</v>
      </c>
      <c r="E1146" s="205">
        <v>3</v>
      </c>
      <c r="F1146" s="206">
        <v>43440</v>
      </c>
      <c r="G1146" s="126">
        <v>1165910</v>
      </c>
      <c r="H1146" s="36" t="s">
        <v>4425</v>
      </c>
      <c r="I1146" s="127" t="s">
        <v>4421</v>
      </c>
      <c r="J1146" s="35"/>
      <c r="K1146" s="36" t="s">
        <v>4425</v>
      </c>
      <c r="L1146" s="162" t="s">
        <v>4390</v>
      </c>
    </row>
    <row r="1147" spans="1:12" ht="15" customHeight="1">
      <c r="A1147" s="164">
        <v>1323414</v>
      </c>
      <c r="B1147" s="203" t="s">
        <v>4426</v>
      </c>
      <c r="C1147" s="203" t="s">
        <v>4418</v>
      </c>
      <c r="D1147" s="203" t="s">
        <v>4419</v>
      </c>
      <c r="E1147" s="205">
        <v>3</v>
      </c>
      <c r="F1147" s="206">
        <v>43440</v>
      </c>
      <c r="G1147" s="126">
        <v>1165907</v>
      </c>
      <c r="H1147" s="36" t="s">
        <v>4427</v>
      </c>
      <c r="I1147" s="127" t="s">
        <v>4421</v>
      </c>
      <c r="J1147" s="35"/>
      <c r="K1147" s="36" t="s">
        <v>4427</v>
      </c>
      <c r="L1147" s="162" t="s">
        <v>4390</v>
      </c>
    </row>
    <row r="1148" spans="1:12" ht="15" customHeight="1">
      <c r="A1148" s="164">
        <v>1323399</v>
      </c>
      <c r="B1148" s="203" t="s">
        <v>4428</v>
      </c>
      <c r="C1148" s="203" t="s">
        <v>4418</v>
      </c>
      <c r="D1148" s="203" t="s">
        <v>4419</v>
      </c>
      <c r="E1148" s="205">
        <v>3</v>
      </c>
      <c r="F1148" s="206">
        <v>43440</v>
      </c>
      <c r="G1148" s="126">
        <v>1165909</v>
      </c>
      <c r="H1148" s="36" t="s">
        <v>4429</v>
      </c>
      <c r="I1148" s="127" t="s">
        <v>4421</v>
      </c>
      <c r="J1148" s="35"/>
      <c r="K1148" s="36" t="s">
        <v>4429</v>
      </c>
      <c r="L1148" s="162" t="s">
        <v>4390</v>
      </c>
    </row>
    <row r="1149" spans="1:12" ht="15" customHeight="1">
      <c r="A1149" s="164">
        <v>1323415</v>
      </c>
      <c r="B1149" s="203" t="s">
        <v>4430</v>
      </c>
      <c r="C1149" s="203" t="s">
        <v>4418</v>
      </c>
      <c r="D1149" s="203" t="s">
        <v>4419</v>
      </c>
      <c r="E1149" s="205">
        <v>3</v>
      </c>
      <c r="F1149" s="206">
        <v>43440</v>
      </c>
      <c r="G1149" s="126">
        <v>1165906</v>
      </c>
      <c r="H1149" s="36" t="s">
        <v>4431</v>
      </c>
      <c r="I1149" s="127" t="s">
        <v>4421</v>
      </c>
      <c r="J1149" s="35"/>
      <c r="K1149" s="36" t="s">
        <v>4431</v>
      </c>
      <c r="L1149" s="162" t="s">
        <v>4390</v>
      </c>
    </row>
    <row r="1150" spans="1:12" ht="15" customHeight="1">
      <c r="A1150" s="164">
        <v>1323417</v>
      </c>
      <c r="B1150" s="203" t="s">
        <v>4432</v>
      </c>
      <c r="C1150" s="203" t="s">
        <v>4418</v>
      </c>
      <c r="D1150" s="203" t="s">
        <v>4419</v>
      </c>
      <c r="E1150" s="205">
        <v>3</v>
      </c>
      <c r="F1150" s="206">
        <v>43440</v>
      </c>
      <c r="G1150" s="126">
        <v>1165908</v>
      </c>
      <c r="H1150" s="36" t="s">
        <v>4433</v>
      </c>
      <c r="I1150" s="127" t="s">
        <v>4421</v>
      </c>
      <c r="J1150" s="35"/>
      <c r="K1150" s="36" t="s">
        <v>4433</v>
      </c>
      <c r="L1150" s="162" t="s">
        <v>4390</v>
      </c>
    </row>
    <row r="1151" spans="1:12" ht="15" customHeight="1">
      <c r="A1151" s="164">
        <v>1323366</v>
      </c>
      <c r="B1151" s="203" t="s">
        <v>4434</v>
      </c>
      <c r="C1151" s="203" t="s">
        <v>4418</v>
      </c>
      <c r="D1151" s="203" t="s">
        <v>4419</v>
      </c>
      <c r="E1151" s="205">
        <v>3</v>
      </c>
      <c r="F1151" s="206">
        <v>43440</v>
      </c>
      <c r="G1151" s="126">
        <v>1165905</v>
      </c>
      <c r="H1151" s="36" t="s">
        <v>4435</v>
      </c>
      <c r="I1151" s="127" t="s">
        <v>4421</v>
      </c>
      <c r="J1151" s="35"/>
      <c r="K1151" s="36" t="s">
        <v>4435</v>
      </c>
      <c r="L1151" s="162" t="s">
        <v>4390</v>
      </c>
    </row>
    <row r="1152" spans="1:12" ht="15" customHeight="1">
      <c r="A1152" s="164">
        <v>1323358</v>
      </c>
      <c r="B1152" s="203" t="s">
        <v>4436</v>
      </c>
      <c r="C1152" s="203" t="s">
        <v>3831</v>
      </c>
      <c r="D1152" s="203" t="s">
        <v>4437</v>
      </c>
      <c r="E1152" s="205">
        <v>2</v>
      </c>
      <c r="F1152" s="206">
        <v>43440</v>
      </c>
      <c r="G1152" s="126">
        <v>1138746</v>
      </c>
      <c r="H1152" s="36" t="s">
        <v>4438</v>
      </c>
      <c r="I1152" s="127" t="s">
        <v>4171</v>
      </c>
      <c r="J1152" s="35"/>
      <c r="K1152" s="36"/>
      <c r="L1152" s="162"/>
    </row>
    <row r="1153" spans="1:12" ht="15" customHeight="1">
      <c r="A1153" s="164">
        <v>1323383</v>
      </c>
      <c r="B1153" s="203" t="s">
        <v>4439</v>
      </c>
      <c r="C1153" s="203" t="s">
        <v>3831</v>
      </c>
      <c r="D1153" s="203" t="s">
        <v>4437</v>
      </c>
      <c r="E1153" s="205">
        <v>2</v>
      </c>
      <c r="F1153" s="206">
        <v>43440</v>
      </c>
      <c r="G1153" s="126">
        <v>1138745</v>
      </c>
      <c r="H1153" s="36" t="s">
        <v>4440</v>
      </c>
      <c r="I1153" s="127" t="s">
        <v>4171</v>
      </c>
      <c r="J1153" s="35"/>
      <c r="K1153" s="36"/>
      <c r="L1153" s="162"/>
    </row>
    <row r="1154" spans="1:12" ht="15" customHeight="1">
      <c r="A1154" s="164">
        <v>1323374</v>
      </c>
      <c r="B1154" s="203" t="s">
        <v>4441</v>
      </c>
      <c r="C1154" s="207" t="s">
        <v>4410</v>
      </c>
      <c r="D1154" s="203" t="s">
        <v>4437</v>
      </c>
      <c r="E1154" s="205">
        <v>2</v>
      </c>
      <c r="F1154" s="206">
        <v>43440</v>
      </c>
      <c r="G1154" s="126">
        <v>1139581</v>
      </c>
      <c r="H1154" s="36" t="s">
        <v>4442</v>
      </c>
      <c r="I1154" s="127" t="s">
        <v>4171</v>
      </c>
      <c r="J1154" s="35"/>
      <c r="K1154" s="36"/>
      <c r="L1154" s="162"/>
    </row>
    <row r="1155" spans="1:12" ht="15" customHeight="1">
      <c r="A1155" s="164">
        <v>1323373</v>
      </c>
      <c r="B1155" s="203" t="s">
        <v>4443</v>
      </c>
      <c r="C1155" s="207" t="s">
        <v>4410</v>
      </c>
      <c r="D1155" s="203" t="s">
        <v>4437</v>
      </c>
      <c r="E1155" s="205">
        <v>2</v>
      </c>
      <c r="F1155" s="206">
        <v>43440</v>
      </c>
      <c r="G1155" s="126">
        <v>1139550</v>
      </c>
      <c r="H1155" s="36" t="s">
        <v>4444</v>
      </c>
      <c r="I1155" s="127" t="s">
        <v>4171</v>
      </c>
      <c r="J1155" s="35"/>
      <c r="K1155" s="36"/>
      <c r="L1155" s="162"/>
    </row>
    <row r="1156" spans="1:12" s="38" customFormat="1" ht="15" customHeight="1">
      <c r="A1156" s="164">
        <v>1323392</v>
      </c>
      <c r="B1156" s="203" t="s">
        <v>4445</v>
      </c>
      <c r="C1156" s="203" t="s">
        <v>4410</v>
      </c>
      <c r="D1156" s="203" t="s">
        <v>4446</v>
      </c>
      <c r="E1156" s="205">
        <v>5</v>
      </c>
      <c r="F1156" s="206">
        <v>44567</v>
      </c>
      <c r="G1156" s="126">
        <v>1165794</v>
      </c>
      <c r="H1156" s="36" t="s">
        <v>1700</v>
      </c>
      <c r="I1156" s="127" t="s">
        <v>4447</v>
      </c>
      <c r="J1156" s="35">
        <v>915805</v>
      </c>
      <c r="K1156" s="36" t="s">
        <v>1700</v>
      </c>
      <c r="L1156" s="162" t="s">
        <v>4390</v>
      </c>
    </row>
    <row r="1157" spans="1:12" s="38" customFormat="1" ht="15" customHeight="1">
      <c r="A1157" s="164">
        <v>1323393</v>
      </c>
      <c r="B1157" s="203" t="s">
        <v>4448</v>
      </c>
      <c r="C1157" s="203" t="s">
        <v>4410</v>
      </c>
      <c r="D1157" s="203" t="s">
        <v>4446</v>
      </c>
      <c r="E1157" s="205">
        <v>5</v>
      </c>
      <c r="F1157" s="206">
        <v>44567</v>
      </c>
      <c r="G1157" s="126">
        <v>1165800</v>
      </c>
      <c r="H1157" s="36" t="s">
        <v>4449</v>
      </c>
      <c r="I1157" s="127" t="s">
        <v>4447</v>
      </c>
      <c r="J1157" s="35"/>
      <c r="K1157" s="36"/>
      <c r="L1157" s="162"/>
    </row>
    <row r="1158" spans="1:12" s="38" customFormat="1" ht="15" customHeight="1">
      <c r="A1158" s="164">
        <v>1323363</v>
      </c>
      <c r="B1158" s="203" t="s">
        <v>4450</v>
      </c>
      <c r="C1158" s="203" t="s">
        <v>4410</v>
      </c>
      <c r="D1158" s="203" t="s">
        <v>4446</v>
      </c>
      <c r="E1158" s="205">
        <v>5</v>
      </c>
      <c r="F1158" s="206">
        <v>44567</v>
      </c>
      <c r="G1158" s="126">
        <v>1165795</v>
      </c>
      <c r="H1158" s="36" t="s">
        <v>4451</v>
      </c>
      <c r="I1158" s="127" t="s">
        <v>4447</v>
      </c>
      <c r="J1158" s="35">
        <v>915806</v>
      </c>
      <c r="K1158" s="36" t="s">
        <v>4451</v>
      </c>
      <c r="L1158" s="162" t="s">
        <v>4390</v>
      </c>
    </row>
    <row r="1159" spans="1:12" ht="15" customHeight="1">
      <c r="A1159" s="164">
        <v>1298065</v>
      </c>
      <c r="B1159" s="203" t="s">
        <v>4452</v>
      </c>
      <c r="C1159" s="203" t="s">
        <v>4453</v>
      </c>
      <c r="D1159" s="203" t="s">
        <v>4446</v>
      </c>
      <c r="E1159" s="205">
        <v>5</v>
      </c>
      <c r="F1159" s="206">
        <v>44567</v>
      </c>
      <c r="G1159" s="126"/>
      <c r="H1159" s="36" t="s">
        <v>4454</v>
      </c>
      <c r="I1159" s="127" t="s">
        <v>4447</v>
      </c>
      <c r="J1159" s="35"/>
      <c r="K1159" s="36"/>
      <c r="L1159" s="162"/>
    </row>
    <row r="1160" spans="1:12" s="38" customFormat="1" ht="15" customHeight="1">
      <c r="A1160" s="164">
        <v>1323394</v>
      </c>
      <c r="B1160" s="203" t="s">
        <v>4455</v>
      </c>
      <c r="C1160" s="203" t="s">
        <v>4410</v>
      </c>
      <c r="D1160" s="203" t="s">
        <v>4446</v>
      </c>
      <c r="E1160" s="205">
        <v>5</v>
      </c>
      <c r="F1160" s="206">
        <v>44567</v>
      </c>
      <c r="G1160" s="126">
        <v>1165796</v>
      </c>
      <c r="H1160" s="36" t="s">
        <v>4454</v>
      </c>
      <c r="I1160" s="127" t="s">
        <v>4447</v>
      </c>
      <c r="J1160" s="35">
        <v>915807</v>
      </c>
      <c r="K1160" s="36" t="s">
        <v>4454</v>
      </c>
      <c r="L1160" s="162" t="s">
        <v>4390</v>
      </c>
    </row>
    <row r="1161" spans="1:12" s="38" customFormat="1" ht="15" customHeight="1">
      <c r="A1161" s="164">
        <v>1323395</v>
      </c>
      <c r="B1161" s="203" t="s">
        <v>4456</v>
      </c>
      <c r="C1161" s="203" t="s">
        <v>4410</v>
      </c>
      <c r="D1161" s="203" t="s">
        <v>4446</v>
      </c>
      <c r="E1161" s="205">
        <v>5</v>
      </c>
      <c r="F1161" s="206">
        <v>44567</v>
      </c>
      <c r="G1161" s="126">
        <v>1165797</v>
      </c>
      <c r="H1161" s="36" t="s">
        <v>4457</v>
      </c>
      <c r="I1161" s="127" t="s">
        <v>4447</v>
      </c>
      <c r="J1161" s="35">
        <v>915808</v>
      </c>
      <c r="K1161" s="36" t="s">
        <v>4457</v>
      </c>
      <c r="L1161" s="162" t="s">
        <v>4390</v>
      </c>
    </row>
    <row r="1162" spans="1:12" s="38" customFormat="1" ht="15" customHeight="1">
      <c r="A1162" s="164">
        <v>1323396</v>
      </c>
      <c r="B1162" s="203" t="s">
        <v>4458</v>
      </c>
      <c r="C1162" s="203" t="s">
        <v>4410</v>
      </c>
      <c r="D1162" s="203" t="s">
        <v>4446</v>
      </c>
      <c r="E1162" s="205">
        <v>5</v>
      </c>
      <c r="F1162" s="206">
        <v>44567</v>
      </c>
      <c r="G1162" s="126">
        <v>1165851</v>
      </c>
      <c r="H1162" s="36" t="s">
        <v>4459</v>
      </c>
      <c r="I1162" s="127" t="s">
        <v>4447</v>
      </c>
      <c r="J1162" s="35"/>
      <c r="K1162" s="36"/>
      <c r="L1162" s="162"/>
    </row>
    <row r="1163" spans="1:12" s="38" customFormat="1" ht="15" customHeight="1">
      <c r="A1163" s="164">
        <v>1323397</v>
      </c>
      <c r="B1163" s="203" t="s">
        <v>4460</v>
      </c>
      <c r="C1163" s="203" t="s">
        <v>4410</v>
      </c>
      <c r="D1163" s="203" t="s">
        <v>4446</v>
      </c>
      <c r="E1163" s="205">
        <v>5</v>
      </c>
      <c r="F1163" s="206">
        <v>44567</v>
      </c>
      <c r="G1163" s="126">
        <v>1165798</v>
      </c>
      <c r="H1163" s="36" t="s">
        <v>4461</v>
      </c>
      <c r="I1163" s="127" t="s">
        <v>4447</v>
      </c>
      <c r="J1163" s="35">
        <v>915809</v>
      </c>
      <c r="K1163" s="36" t="s">
        <v>4461</v>
      </c>
      <c r="L1163" s="162" t="s">
        <v>4390</v>
      </c>
    </row>
    <row r="1164" spans="1:12" s="38" customFormat="1" ht="15" customHeight="1">
      <c r="A1164" s="164">
        <v>1323364</v>
      </c>
      <c r="B1164" s="203" t="s">
        <v>4462</v>
      </c>
      <c r="C1164" s="203" t="s">
        <v>4410</v>
      </c>
      <c r="D1164" s="203" t="s">
        <v>4446</v>
      </c>
      <c r="E1164" s="205">
        <v>5</v>
      </c>
      <c r="F1164" s="206">
        <v>44567</v>
      </c>
      <c r="G1164" s="126">
        <v>1165799</v>
      </c>
      <c r="H1164" s="36" t="s">
        <v>4463</v>
      </c>
      <c r="I1164" s="127" t="s">
        <v>4447</v>
      </c>
      <c r="J1164" s="224"/>
      <c r="K1164" s="225"/>
      <c r="L1164" s="226"/>
    </row>
    <row r="1165" spans="1:12" ht="15" customHeight="1">
      <c r="A1165" s="164">
        <v>1323451</v>
      </c>
      <c r="B1165" s="203" t="s">
        <v>4464</v>
      </c>
      <c r="C1165" s="203" t="s">
        <v>4465</v>
      </c>
      <c r="D1165" s="203" t="s">
        <v>4466</v>
      </c>
      <c r="E1165" s="205">
        <v>3</v>
      </c>
      <c r="F1165" s="206">
        <v>43062</v>
      </c>
      <c r="G1165" s="126">
        <v>915795</v>
      </c>
      <c r="H1165" s="36" t="s">
        <v>4467</v>
      </c>
      <c r="I1165" s="127" t="s">
        <v>4178</v>
      </c>
      <c r="J1165" s="179">
        <v>814023</v>
      </c>
      <c r="K1165" s="36"/>
      <c r="L1165" s="162"/>
    </row>
    <row r="1166" spans="1:12" ht="15" customHeight="1">
      <c r="A1166" s="164">
        <v>1323390</v>
      </c>
      <c r="B1166" s="203" t="s">
        <v>4468</v>
      </c>
      <c r="C1166" s="203" t="s">
        <v>4469</v>
      </c>
      <c r="D1166" s="203" t="s">
        <v>4466</v>
      </c>
      <c r="E1166" s="205">
        <v>3</v>
      </c>
      <c r="F1166" s="206">
        <v>43062</v>
      </c>
      <c r="G1166" s="126">
        <v>915794</v>
      </c>
      <c r="H1166" s="36" t="s">
        <v>4470</v>
      </c>
      <c r="I1166" s="127" t="s">
        <v>4178</v>
      </c>
      <c r="J1166" s="179">
        <v>814022</v>
      </c>
      <c r="K1166" s="36"/>
      <c r="L1166" s="162"/>
    </row>
    <row r="1167" spans="1:12" ht="15" customHeight="1">
      <c r="A1167" s="164">
        <v>1323418</v>
      </c>
      <c r="B1167" s="203" t="s">
        <v>4471</v>
      </c>
      <c r="C1167" s="203" t="s">
        <v>4472</v>
      </c>
      <c r="D1167" s="203" t="s">
        <v>4466</v>
      </c>
      <c r="E1167" s="205">
        <v>3</v>
      </c>
      <c r="F1167" s="206">
        <v>43062</v>
      </c>
      <c r="G1167" s="126">
        <v>956322</v>
      </c>
      <c r="H1167" s="36" t="s">
        <v>4473</v>
      </c>
      <c r="I1167" s="127" t="s">
        <v>4178</v>
      </c>
      <c r="J1167" s="35"/>
      <c r="K1167" s="36"/>
      <c r="L1167" s="162"/>
    </row>
    <row r="1168" spans="1:12" ht="15" customHeight="1">
      <c r="A1168" s="164">
        <v>1323377</v>
      </c>
      <c r="B1168" s="203" t="s">
        <v>4474</v>
      </c>
      <c r="C1168" s="203" t="s">
        <v>4475</v>
      </c>
      <c r="D1168" s="203" t="s">
        <v>4466</v>
      </c>
      <c r="E1168" s="205">
        <v>3</v>
      </c>
      <c r="F1168" s="206">
        <v>43062</v>
      </c>
      <c r="G1168" s="126">
        <v>956321</v>
      </c>
      <c r="H1168" s="36" t="s">
        <v>4476</v>
      </c>
      <c r="I1168" s="127" t="s">
        <v>4178</v>
      </c>
      <c r="J1168" s="35"/>
      <c r="K1168" s="36"/>
      <c r="L1168" s="162"/>
    </row>
    <row r="1169" spans="1:12" ht="15" customHeight="1">
      <c r="A1169" s="164">
        <v>1323548</v>
      </c>
      <c r="B1169" s="203" t="s">
        <v>4477</v>
      </c>
      <c r="C1169" s="203" t="s">
        <v>4478</v>
      </c>
      <c r="D1169" s="203" t="s">
        <v>4466</v>
      </c>
      <c r="E1169" s="205">
        <v>3</v>
      </c>
      <c r="F1169" s="206">
        <v>43062</v>
      </c>
      <c r="G1169" s="126">
        <v>915797</v>
      </c>
      <c r="H1169" s="36" t="s">
        <v>4479</v>
      </c>
      <c r="I1169" s="127" t="s">
        <v>4178</v>
      </c>
      <c r="J1169" s="179">
        <v>813968</v>
      </c>
      <c r="K1169" s="36"/>
      <c r="L1169" s="162"/>
    </row>
    <row r="1170" spans="1:12" ht="15" customHeight="1">
      <c r="A1170" s="164">
        <v>1323547</v>
      </c>
      <c r="B1170" s="203" t="s">
        <v>4480</v>
      </c>
      <c r="C1170" s="203" t="s">
        <v>4481</v>
      </c>
      <c r="D1170" s="203" t="s">
        <v>4466</v>
      </c>
      <c r="E1170" s="205">
        <v>3</v>
      </c>
      <c r="F1170" s="206">
        <v>43062</v>
      </c>
      <c r="G1170" s="126">
        <v>915796</v>
      </c>
      <c r="H1170" s="36" t="s">
        <v>4482</v>
      </c>
      <c r="I1170" s="127" t="s">
        <v>4178</v>
      </c>
      <c r="J1170" s="179">
        <v>813967</v>
      </c>
      <c r="K1170" s="36"/>
      <c r="L1170" s="162"/>
    </row>
    <row r="1171" spans="1:12" ht="15" customHeight="1">
      <c r="A1171" s="164">
        <v>1323378</v>
      </c>
      <c r="B1171" s="203" t="s">
        <v>4483</v>
      </c>
      <c r="C1171" s="203" t="s">
        <v>4484</v>
      </c>
      <c r="D1171" s="203" t="s">
        <v>4466</v>
      </c>
      <c r="E1171" s="205">
        <v>3</v>
      </c>
      <c r="F1171" s="206">
        <v>43062</v>
      </c>
      <c r="G1171" s="126">
        <v>956326</v>
      </c>
      <c r="H1171" s="36" t="s">
        <v>4485</v>
      </c>
      <c r="I1171" s="127" t="s">
        <v>4178</v>
      </c>
      <c r="J1171" s="35"/>
      <c r="K1171" s="36"/>
      <c r="L1171" s="162"/>
    </row>
    <row r="1172" spans="1:12" ht="15" customHeight="1">
      <c r="A1172" s="164">
        <v>1323367</v>
      </c>
      <c r="B1172" s="203" t="s">
        <v>4486</v>
      </c>
      <c r="C1172" s="203" t="s">
        <v>4487</v>
      </c>
      <c r="D1172" s="203" t="s">
        <v>4466</v>
      </c>
      <c r="E1172" s="205">
        <v>3</v>
      </c>
      <c r="F1172" s="206">
        <v>43062</v>
      </c>
      <c r="G1172" s="126">
        <v>956325</v>
      </c>
      <c r="H1172" s="36" t="s">
        <v>4488</v>
      </c>
      <c r="I1172" s="127" t="s">
        <v>4178</v>
      </c>
      <c r="J1172" s="35"/>
      <c r="K1172" s="36"/>
      <c r="L1172" s="162"/>
    </row>
    <row r="1173" spans="1:12" ht="15" customHeight="1">
      <c r="A1173" s="164">
        <v>1223583</v>
      </c>
      <c r="B1173" s="203" t="s">
        <v>4489</v>
      </c>
      <c r="C1173" s="203" t="s">
        <v>4490</v>
      </c>
      <c r="D1173" s="203" t="s">
        <v>4491</v>
      </c>
      <c r="E1173" s="205">
        <v>1</v>
      </c>
      <c r="F1173" s="206">
        <v>42607</v>
      </c>
      <c r="G1173" s="126"/>
      <c r="H1173" s="36"/>
      <c r="I1173" s="127"/>
      <c r="J1173" s="35"/>
      <c r="K1173" s="36"/>
      <c r="L1173" s="162"/>
    </row>
    <row r="1174" spans="1:12" ht="15" customHeight="1">
      <c r="A1174" s="164">
        <v>1249271</v>
      </c>
      <c r="B1174" s="203" t="s">
        <v>4492</v>
      </c>
      <c r="C1174" s="203" t="s">
        <v>4493</v>
      </c>
      <c r="D1174" s="203" t="s">
        <v>4494</v>
      </c>
      <c r="E1174" s="205">
        <v>1</v>
      </c>
      <c r="F1174" s="206">
        <v>42765</v>
      </c>
      <c r="G1174" s="126"/>
      <c r="H1174" s="36"/>
      <c r="I1174" s="127"/>
      <c r="J1174" s="35"/>
      <c r="K1174" s="36"/>
      <c r="L1174" s="162"/>
    </row>
    <row r="1175" spans="1:12" ht="15" customHeight="1">
      <c r="A1175" s="164">
        <v>1250121</v>
      </c>
      <c r="B1175" s="203" t="s">
        <v>4495</v>
      </c>
      <c r="C1175" s="203" t="s">
        <v>2012</v>
      </c>
      <c r="D1175" s="203" t="s">
        <v>4496</v>
      </c>
      <c r="E1175" s="205">
        <v>1</v>
      </c>
      <c r="F1175" s="206">
        <v>42775</v>
      </c>
      <c r="G1175" s="126"/>
      <c r="H1175" s="36"/>
      <c r="I1175" s="127"/>
      <c r="J1175" s="35"/>
      <c r="K1175" s="36"/>
      <c r="L1175" s="162"/>
    </row>
    <row r="1176" spans="1:12" ht="15" customHeight="1">
      <c r="A1176" s="164">
        <v>1323339</v>
      </c>
      <c r="B1176" s="203" t="s">
        <v>4497</v>
      </c>
      <c r="C1176" s="203" t="s">
        <v>4204</v>
      </c>
      <c r="D1176" s="203" t="s">
        <v>4498</v>
      </c>
      <c r="E1176" s="205">
        <v>3</v>
      </c>
      <c r="F1176" s="206">
        <v>43439</v>
      </c>
      <c r="G1176" s="126">
        <v>1170763</v>
      </c>
      <c r="H1176" s="36" t="s">
        <v>4499</v>
      </c>
      <c r="I1176" s="127" t="s">
        <v>4356</v>
      </c>
      <c r="J1176" s="179">
        <v>960385</v>
      </c>
      <c r="K1176" s="36" t="s">
        <v>4499</v>
      </c>
      <c r="L1176" s="127" t="s">
        <v>4356</v>
      </c>
    </row>
    <row r="1177" spans="1:12" s="39" customFormat="1" ht="15" customHeight="1">
      <c r="A1177" s="164">
        <v>1307741</v>
      </c>
      <c r="B1177" s="203" t="s">
        <v>4500</v>
      </c>
      <c r="C1177" s="203" t="s">
        <v>4214</v>
      </c>
      <c r="D1177" s="203" t="s">
        <v>4501</v>
      </c>
      <c r="E1177" s="205">
        <v>2</v>
      </c>
      <c r="F1177" s="206">
        <v>43619</v>
      </c>
      <c r="G1177" s="126" t="s">
        <v>45</v>
      </c>
      <c r="H1177" s="36" t="s">
        <v>45</v>
      </c>
      <c r="I1177" s="127" t="s">
        <v>45</v>
      </c>
      <c r="J1177" s="52"/>
      <c r="K1177" s="53"/>
      <c r="L1177" s="169"/>
    </row>
    <row r="1178" spans="1:12" s="39" customFormat="1" ht="15" customHeight="1">
      <c r="A1178" s="164">
        <v>1308766</v>
      </c>
      <c r="B1178" s="203" t="s">
        <v>4502</v>
      </c>
      <c r="C1178" s="203" t="s">
        <v>114</v>
      </c>
      <c r="D1178" s="203" t="s">
        <v>4503</v>
      </c>
      <c r="E1178" s="205">
        <v>2</v>
      </c>
      <c r="F1178" s="206">
        <v>43619</v>
      </c>
      <c r="G1178" s="126" t="s">
        <v>45</v>
      </c>
      <c r="H1178" s="36" t="s">
        <v>45</v>
      </c>
      <c r="I1178" s="127" t="s">
        <v>45</v>
      </c>
      <c r="J1178" s="52"/>
      <c r="K1178" s="53"/>
      <c r="L1178" s="169"/>
    </row>
    <row r="1179" spans="1:12" s="39" customFormat="1" ht="15" customHeight="1">
      <c r="A1179" s="164">
        <v>1311968</v>
      </c>
      <c r="B1179" s="203" t="s">
        <v>4504</v>
      </c>
      <c r="C1179" s="203" t="s">
        <v>346</v>
      </c>
      <c r="D1179" s="203" t="s">
        <v>4505</v>
      </c>
      <c r="E1179" s="205">
        <v>1</v>
      </c>
      <c r="F1179" s="206">
        <v>43248</v>
      </c>
      <c r="G1179" s="126" t="s">
        <v>45</v>
      </c>
      <c r="H1179" s="36" t="s">
        <v>45</v>
      </c>
      <c r="I1179" s="127" t="s">
        <v>45</v>
      </c>
      <c r="J1179" s="52"/>
      <c r="K1179" s="53"/>
      <c r="L1179" s="169"/>
    </row>
    <row r="1180" spans="1:12" s="39" customFormat="1" ht="15" customHeight="1">
      <c r="A1180" s="164">
        <v>1329046</v>
      </c>
      <c r="B1180" s="203" t="s">
        <v>4506</v>
      </c>
      <c r="C1180" s="203" t="s">
        <v>3894</v>
      </c>
      <c r="D1180" s="203" t="s">
        <v>4507</v>
      </c>
      <c r="E1180" s="205">
        <v>1</v>
      </c>
      <c r="F1180" s="206">
        <v>43494</v>
      </c>
      <c r="G1180" s="126" t="s">
        <v>45</v>
      </c>
      <c r="H1180" s="36" t="s">
        <v>45</v>
      </c>
      <c r="I1180" s="127" t="s">
        <v>45</v>
      </c>
      <c r="J1180" s="52"/>
      <c r="K1180" s="53"/>
      <c r="L1180" s="169"/>
    </row>
    <row r="1181" spans="1:12" s="39" customFormat="1" ht="15" customHeight="1">
      <c r="A1181" s="164">
        <v>1329081</v>
      </c>
      <c r="B1181" s="203" t="s">
        <v>4508</v>
      </c>
      <c r="C1181" s="203" t="s">
        <v>4223</v>
      </c>
      <c r="D1181" s="203" t="s">
        <v>4509</v>
      </c>
      <c r="E1181" s="205">
        <v>1</v>
      </c>
      <c r="F1181" s="206">
        <v>43500</v>
      </c>
      <c r="G1181" s="126" t="s">
        <v>45</v>
      </c>
      <c r="H1181" s="36" t="s">
        <v>45</v>
      </c>
      <c r="I1181" s="127" t="s">
        <v>45</v>
      </c>
      <c r="J1181" s="52"/>
      <c r="K1181" s="53"/>
      <c r="L1181" s="169"/>
    </row>
    <row r="1182" spans="1:12" s="39" customFormat="1" ht="15" customHeight="1">
      <c r="A1182" s="164">
        <v>1343935</v>
      </c>
      <c r="B1182" s="203" t="s">
        <v>4510</v>
      </c>
      <c r="C1182" s="203" t="s">
        <v>4226</v>
      </c>
      <c r="D1182" s="203" t="s">
        <v>4511</v>
      </c>
      <c r="E1182" s="205">
        <v>1</v>
      </c>
      <c r="F1182" s="206">
        <v>43649</v>
      </c>
      <c r="G1182" s="126"/>
      <c r="H1182" s="36"/>
      <c r="I1182" s="127"/>
      <c r="J1182" s="52"/>
      <c r="K1182" s="53"/>
      <c r="L1182" s="169"/>
    </row>
    <row r="1183" spans="1:12" s="39" customFormat="1" ht="15" customHeight="1">
      <c r="A1183" s="164">
        <v>1353771</v>
      </c>
      <c r="B1183" s="203" t="s">
        <v>4512</v>
      </c>
      <c r="C1183" s="203" t="s">
        <v>4229</v>
      </c>
      <c r="D1183" s="203" t="s">
        <v>4513</v>
      </c>
      <c r="E1183" s="205">
        <v>2</v>
      </c>
      <c r="F1183" s="206">
        <v>43773</v>
      </c>
      <c r="G1183" s="126"/>
      <c r="H1183" s="36"/>
      <c r="I1183" s="127"/>
      <c r="J1183" s="52"/>
      <c r="K1183" s="53"/>
      <c r="L1183" s="169"/>
    </row>
    <row r="1184" spans="1:12" s="39" customFormat="1" ht="15" customHeight="1">
      <c r="A1184" s="164">
        <v>1353728</v>
      </c>
      <c r="B1184" s="203" t="s">
        <v>4514</v>
      </c>
      <c r="C1184" s="203" t="s">
        <v>4229</v>
      </c>
      <c r="D1184" s="203" t="s">
        <v>4513</v>
      </c>
      <c r="E1184" s="205">
        <v>2</v>
      </c>
      <c r="F1184" s="206">
        <v>43773</v>
      </c>
      <c r="G1184" s="126"/>
      <c r="H1184" s="36"/>
      <c r="I1184" s="127"/>
      <c r="J1184" s="52"/>
      <c r="K1184" s="53"/>
      <c r="L1184" s="169"/>
    </row>
    <row r="1185" spans="1:12" s="39" customFormat="1" ht="15" customHeight="1">
      <c r="A1185" s="164">
        <v>1355460</v>
      </c>
      <c r="B1185" s="203" t="s">
        <v>4515</v>
      </c>
      <c r="C1185" s="203" t="s">
        <v>3906</v>
      </c>
      <c r="D1185" s="203" t="s">
        <v>4513</v>
      </c>
      <c r="E1185" s="205">
        <v>2</v>
      </c>
      <c r="F1185" s="206">
        <v>43773</v>
      </c>
      <c r="G1185" s="126"/>
      <c r="H1185" s="36"/>
      <c r="I1185" s="127"/>
      <c r="J1185" s="52"/>
      <c r="K1185" s="53"/>
      <c r="L1185" s="169"/>
    </row>
    <row r="1186" spans="1:12" s="39" customFormat="1" ht="15" customHeight="1">
      <c r="A1186" s="164">
        <v>1355472</v>
      </c>
      <c r="B1186" s="203" t="s">
        <v>4516</v>
      </c>
      <c r="C1186" s="203" t="s">
        <v>3906</v>
      </c>
      <c r="D1186" s="203" t="s">
        <v>4513</v>
      </c>
      <c r="E1186" s="205">
        <v>2</v>
      </c>
      <c r="F1186" s="206">
        <v>43773</v>
      </c>
      <c r="G1186" s="126"/>
      <c r="H1186" s="36"/>
      <c r="I1186" s="127"/>
      <c r="J1186" s="52"/>
      <c r="K1186" s="53"/>
      <c r="L1186" s="169"/>
    </row>
    <row r="1187" spans="1:12" s="39" customFormat="1" ht="15" customHeight="1">
      <c r="A1187" s="164">
        <v>1353747</v>
      </c>
      <c r="B1187" s="203" t="s">
        <v>4517</v>
      </c>
      <c r="C1187" s="203" t="s">
        <v>4518</v>
      </c>
      <c r="D1187" s="203" t="s">
        <v>4519</v>
      </c>
      <c r="E1187" s="205">
        <v>1</v>
      </c>
      <c r="F1187" s="206">
        <v>43759</v>
      </c>
      <c r="G1187" s="126"/>
      <c r="H1187" s="36"/>
      <c r="I1187" s="127"/>
      <c r="J1187" s="52"/>
      <c r="K1187" s="53"/>
      <c r="L1187" s="169"/>
    </row>
    <row r="1188" spans="1:12" s="39" customFormat="1" ht="15" customHeight="1">
      <c r="A1188" s="164">
        <v>1353757</v>
      </c>
      <c r="B1188" s="203" t="s">
        <v>4520</v>
      </c>
      <c r="C1188" s="203" t="s">
        <v>4518</v>
      </c>
      <c r="D1188" s="203" t="s">
        <v>4519</v>
      </c>
      <c r="E1188" s="205">
        <v>1</v>
      </c>
      <c r="F1188" s="206">
        <v>43759</v>
      </c>
      <c r="G1188" s="126"/>
      <c r="H1188" s="36"/>
      <c r="I1188" s="127"/>
      <c r="J1188" s="52"/>
      <c r="K1188" s="53"/>
      <c r="L1188" s="169"/>
    </row>
    <row r="1189" spans="1:12" s="39" customFormat="1" ht="15" customHeight="1">
      <c r="A1189" s="164">
        <v>1355505</v>
      </c>
      <c r="B1189" s="203" t="s">
        <v>4521</v>
      </c>
      <c r="C1189" s="203" t="s">
        <v>4522</v>
      </c>
      <c r="D1189" s="203" t="s">
        <v>4523</v>
      </c>
      <c r="E1189" s="205">
        <v>1</v>
      </c>
      <c r="F1189" s="206">
        <v>43753</v>
      </c>
      <c r="G1189" s="126"/>
      <c r="H1189" s="36"/>
      <c r="I1189" s="127"/>
      <c r="J1189" s="52"/>
      <c r="K1189" s="53"/>
      <c r="L1189" s="169"/>
    </row>
    <row r="1190" spans="1:12" s="39" customFormat="1" ht="15" customHeight="1">
      <c r="A1190" s="164">
        <v>1355449</v>
      </c>
      <c r="B1190" s="203" t="s">
        <v>4524</v>
      </c>
      <c r="C1190" s="203" t="s">
        <v>4522</v>
      </c>
      <c r="D1190" s="203" t="s">
        <v>4523</v>
      </c>
      <c r="E1190" s="205">
        <v>1</v>
      </c>
      <c r="F1190" s="206">
        <v>43753</v>
      </c>
      <c r="G1190" s="126"/>
      <c r="H1190" s="36"/>
      <c r="I1190" s="127"/>
      <c r="J1190" s="52"/>
      <c r="K1190" s="53"/>
      <c r="L1190" s="169"/>
    </row>
    <row r="1191" spans="1:12" s="39" customFormat="1" ht="15" customHeight="1">
      <c r="A1191" s="164">
        <v>1449064</v>
      </c>
      <c r="B1191" s="203" t="s">
        <v>4525</v>
      </c>
      <c r="C1191" s="203" t="s">
        <v>3945</v>
      </c>
      <c r="D1191" s="203" t="s">
        <v>4526</v>
      </c>
      <c r="E1191" s="205">
        <v>2</v>
      </c>
      <c r="F1191" s="206">
        <v>44567</v>
      </c>
      <c r="G1191" s="126">
        <v>1137692</v>
      </c>
      <c r="H1191" s="36" t="s">
        <v>4527</v>
      </c>
      <c r="I1191" s="127" t="s">
        <v>4335</v>
      </c>
      <c r="J1191" s="52"/>
      <c r="K1191" s="53"/>
      <c r="L1191" s="169"/>
    </row>
    <row r="1192" spans="1:12" s="39" customFormat="1" ht="15" customHeight="1">
      <c r="A1192" s="164">
        <v>1355466</v>
      </c>
      <c r="B1192" s="203" t="s">
        <v>4528</v>
      </c>
      <c r="C1192" s="203" t="s">
        <v>2027</v>
      </c>
      <c r="D1192" s="203" t="s">
        <v>4526</v>
      </c>
      <c r="E1192" s="205">
        <v>2</v>
      </c>
      <c r="F1192" s="206">
        <v>44567</v>
      </c>
      <c r="G1192" s="126"/>
      <c r="H1192" s="36"/>
      <c r="I1192" s="127"/>
      <c r="J1192" s="52"/>
      <c r="K1192" s="53"/>
      <c r="L1192" s="169"/>
    </row>
    <row r="1193" spans="1:12" s="39" customFormat="1" ht="15" customHeight="1">
      <c r="A1193" s="164">
        <v>1355466</v>
      </c>
      <c r="B1193" s="203" t="s">
        <v>4529</v>
      </c>
      <c r="C1193" s="203" t="s">
        <v>2027</v>
      </c>
      <c r="D1193" s="203" t="s">
        <v>4530</v>
      </c>
      <c r="E1193" s="205">
        <v>1</v>
      </c>
      <c r="F1193" s="206">
        <v>43773</v>
      </c>
      <c r="G1193" s="126"/>
      <c r="H1193" s="36"/>
      <c r="I1193" s="127"/>
      <c r="J1193" s="52"/>
      <c r="K1193" s="53"/>
      <c r="L1193" s="169"/>
    </row>
    <row r="1194" spans="1:12" s="39" customFormat="1">
      <c r="A1194" s="164">
        <v>1362492</v>
      </c>
      <c r="B1194" s="203" t="s">
        <v>4531</v>
      </c>
      <c r="C1194" s="203" t="s">
        <v>3916</v>
      </c>
      <c r="D1194" s="203" t="s">
        <v>4532</v>
      </c>
      <c r="E1194" s="205">
        <v>1</v>
      </c>
      <c r="F1194" s="206">
        <v>43765</v>
      </c>
      <c r="G1194" s="126"/>
      <c r="H1194" s="36"/>
      <c r="I1194" s="127"/>
      <c r="J1194" s="52"/>
      <c r="K1194" s="53"/>
      <c r="L1194" s="169"/>
    </row>
    <row r="1195" spans="1:12" s="39" customFormat="1">
      <c r="A1195" s="164">
        <v>1372799</v>
      </c>
      <c r="B1195" s="203" t="s">
        <v>4533</v>
      </c>
      <c r="C1195" s="203" t="s">
        <v>4244</v>
      </c>
      <c r="D1195" s="203" t="s">
        <v>4534</v>
      </c>
      <c r="E1195" s="205">
        <v>1</v>
      </c>
      <c r="F1195" s="206">
        <v>43976</v>
      </c>
      <c r="G1195" s="126"/>
      <c r="H1195" s="36"/>
      <c r="I1195" s="127"/>
      <c r="J1195" s="52"/>
      <c r="K1195" s="53"/>
      <c r="L1195" s="169"/>
    </row>
    <row r="1196" spans="1:12" s="39" customFormat="1">
      <c r="A1196" s="164">
        <v>1372784</v>
      </c>
      <c r="B1196" s="203" t="s">
        <v>4535</v>
      </c>
      <c r="C1196" s="203" t="s">
        <v>4244</v>
      </c>
      <c r="D1196" s="203" t="s">
        <v>4534</v>
      </c>
      <c r="E1196" s="205">
        <v>1</v>
      </c>
      <c r="F1196" s="206">
        <v>43976</v>
      </c>
      <c r="G1196" s="126"/>
      <c r="H1196" s="36"/>
      <c r="I1196" s="127"/>
      <c r="J1196" s="52"/>
      <c r="K1196" s="53"/>
      <c r="L1196" s="169"/>
    </row>
    <row r="1197" spans="1:12" s="39" customFormat="1">
      <c r="A1197" s="164">
        <v>1375858</v>
      </c>
      <c r="B1197" s="203" t="s">
        <v>4536</v>
      </c>
      <c r="C1197" s="203" t="s">
        <v>1713</v>
      </c>
      <c r="D1197" s="203" t="s">
        <v>4537</v>
      </c>
      <c r="E1197" s="205">
        <v>1</v>
      </c>
      <c r="F1197" s="206">
        <v>43976</v>
      </c>
      <c r="G1197" s="126">
        <v>1129773</v>
      </c>
      <c r="H1197" s="36" t="s">
        <v>4538</v>
      </c>
      <c r="I1197" s="127" t="s">
        <v>4539</v>
      </c>
      <c r="J1197" s="52"/>
      <c r="K1197" s="53"/>
      <c r="L1197" s="169"/>
    </row>
    <row r="1198" spans="1:12" s="39" customFormat="1" ht="15" customHeight="1">
      <c r="A1198" s="164">
        <v>1215796</v>
      </c>
      <c r="B1198" s="203" t="s">
        <v>4540</v>
      </c>
      <c r="C1198" s="203" t="s">
        <v>3450</v>
      </c>
      <c r="D1198" s="203" t="s">
        <v>4541</v>
      </c>
      <c r="E1198" s="205">
        <v>1</v>
      </c>
      <c r="F1198" s="206">
        <v>44035</v>
      </c>
      <c r="G1198" s="126"/>
      <c r="H1198" s="36" t="s">
        <v>4542</v>
      </c>
      <c r="I1198" s="127"/>
      <c r="J1198" s="52"/>
      <c r="K1198" s="53"/>
      <c r="L1198" s="169"/>
    </row>
    <row r="1199" spans="1:12" s="39" customFormat="1" ht="15" customHeight="1">
      <c r="A1199" s="164">
        <v>1377233</v>
      </c>
      <c r="B1199" s="203" t="s">
        <v>4543</v>
      </c>
      <c r="C1199" s="203" t="s">
        <v>359</v>
      </c>
      <c r="D1199" s="203" t="s">
        <v>4544</v>
      </c>
      <c r="E1199" s="205">
        <v>1</v>
      </c>
      <c r="F1199" s="206">
        <v>44228</v>
      </c>
      <c r="G1199" s="126"/>
      <c r="H1199" s="36"/>
      <c r="I1199" s="127"/>
      <c r="J1199" s="52"/>
      <c r="K1199" s="53"/>
      <c r="L1199" s="169"/>
    </row>
    <row r="1200" spans="1:12" s="39" customFormat="1" ht="15" customHeight="1">
      <c r="A1200" s="164">
        <v>1387424</v>
      </c>
      <c r="B1200" s="203" t="s">
        <v>4545</v>
      </c>
      <c r="C1200" s="203" t="s">
        <v>2336</v>
      </c>
      <c r="D1200" s="203" t="s">
        <v>4546</v>
      </c>
      <c r="E1200" s="205">
        <v>2</v>
      </c>
      <c r="F1200" s="206">
        <v>44201</v>
      </c>
      <c r="G1200" s="126"/>
      <c r="H1200" s="36"/>
      <c r="I1200" s="127"/>
      <c r="J1200" s="52"/>
      <c r="K1200" s="53"/>
      <c r="L1200" s="169"/>
    </row>
    <row r="1201" spans="1:12" s="39" customFormat="1" ht="15" customHeight="1">
      <c r="A1201" s="164">
        <v>1378303</v>
      </c>
      <c r="B1201" s="203" t="s">
        <v>4547</v>
      </c>
      <c r="C1201" s="203" t="s">
        <v>3615</v>
      </c>
      <c r="D1201" s="203" t="s">
        <v>4546</v>
      </c>
      <c r="E1201" s="205">
        <v>2</v>
      </c>
      <c r="F1201" s="206">
        <v>44201</v>
      </c>
      <c r="G1201" s="126"/>
      <c r="H1201" s="36"/>
      <c r="I1201" s="127"/>
      <c r="J1201" s="52"/>
      <c r="K1201" s="53"/>
      <c r="L1201" s="169"/>
    </row>
    <row r="1202" spans="1:12" s="39" customFormat="1" ht="15" customHeight="1">
      <c r="A1202" s="164">
        <v>1379305</v>
      </c>
      <c r="B1202" s="203" t="s">
        <v>4548</v>
      </c>
      <c r="C1202" s="203" t="s">
        <v>4549</v>
      </c>
      <c r="D1202" s="203" t="s">
        <v>4550</v>
      </c>
      <c r="E1202" s="205">
        <v>2</v>
      </c>
      <c r="F1202" s="206">
        <v>44468</v>
      </c>
      <c r="G1202" s="126"/>
      <c r="H1202" s="36"/>
      <c r="I1202" s="127"/>
      <c r="J1202" s="52"/>
      <c r="K1202" s="53"/>
      <c r="L1202" s="169"/>
    </row>
    <row r="1203" spans="1:12" s="39" customFormat="1" ht="15" customHeight="1">
      <c r="A1203" s="164">
        <v>1440397</v>
      </c>
      <c r="B1203" s="203" t="s">
        <v>4551</v>
      </c>
      <c r="C1203" s="203" t="s">
        <v>4549</v>
      </c>
      <c r="D1203" s="203" t="s">
        <v>4550</v>
      </c>
      <c r="E1203" s="205">
        <v>2</v>
      </c>
      <c r="F1203" s="206">
        <v>44468</v>
      </c>
      <c r="G1203" s="126"/>
      <c r="H1203" s="36"/>
      <c r="I1203" s="127"/>
      <c r="J1203" s="52"/>
      <c r="K1203" s="53"/>
      <c r="L1203" s="169"/>
    </row>
    <row r="1204" spans="1:12" s="39" customFormat="1" ht="15" customHeight="1">
      <c r="A1204" s="164">
        <v>1385272</v>
      </c>
      <c r="B1204" s="203" t="s">
        <v>4552</v>
      </c>
      <c r="C1204" s="203" t="s">
        <v>432</v>
      </c>
      <c r="D1204" s="203" t="s">
        <v>4553</v>
      </c>
      <c r="E1204" s="205">
        <v>1</v>
      </c>
      <c r="F1204" s="206">
        <v>44146</v>
      </c>
      <c r="G1204" s="126"/>
      <c r="H1204" s="36" t="s">
        <v>4554</v>
      </c>
      <c r="I1204" s="127" t="s">
        <v>2878</v>
      </c>
      <c r="J1204" s="52"/>
      <c r="K1204" s="53"/>
      <c r="L1204" s="169"/>
    </row>
    <row r="1205" spans="1:12" s="39" customFormat="1" ht="15" customHeight="1">
      <c r="A1205" s="164">
        <v>1386017</v>
      </c>
      <c r="B1205" s="203" t="s">
        <v>4555</v>
      </c>
      <c r="C1205" s="203" t="s">
        <v>2052</v>
      </c>
      <c r="D1205" s="203" t="s">
        <v>4556</v>
      </c>
      <c r="E1205" s="205">
        <v>1</v>
      </c>
      <c r="F1205" s="206">
        <v>44168</v>
      </c>
      <c r="G1205" s="126"/>
      <c r="H1205" s="36" t="s">
        <v>4554</v>
      </c>
      <c r="I1205" s="127" t="s">
        <v>2878</v>
      </c>
      <c r="J1205" s="52"/>
      <c r="K1205" s="53"/>
      <c r="L1205" s="169"/>
    </row>
    <row r="1206" spans="1:12" s="39" customFormat="1" ht="15" customHeight="1">
      <c r="A1206" s="164">
        <v>1386586</v>
      </c>
      <c r="B1206" s="203" t="s">
        <v>4557</v>
      </c>
      <c r="C1206" s="203" t="s">
        <v>3936</v>
      </c>
      <c r="D1206" s="203" t="s">
        <v>4558</v>
      </c>
      <c r="E1206" s="205">
        <v>1</v>
      </c>
      <c r="F1206" s="206">
        <v>44173</v>
      </c>
      <c r="G1206" s="126"/>
      <c r="H1206" s="36" t="s">
        <v>4554</v>
      </c>
      <c r="I1206" s="127" t="s">
        <v>2878</v>
      </c>
      <c r="J1206" s="52"/>
      <c r="K1206" s="53"/>
      <c r="L1206" s="169"/>
    </row>
    <row r="1207" spans="1:12" s="39" customFormat="1" ht="15" customHeight="1">
      <c r="A1207" s="164">
        <v>1443586</v>
      </c>
      <c r="B1207" s="203" t="s">
        <v>4559</v>
      </c>
      <c r="C1207" s="203" t="s">
        <v>1615</v>
      </c>
      <c r="D1207" s="203" t="s">
        <v>4560</v>
      </c>
      <c r="E1207" s="205">
        <v>1</v>
      </c>
      <c r="F1207" s="206">
        <v>44503</v>
      </c>
      <c r="G1207" s="126">
        <v>873327</v>
      </c>
      <c r="H1207" s="36" t="s">
        <v>4561</v>
      </c>
      <c r="I1207" s="127" t="s">
        <v>4265</v>
      </c>
      <c r="J1207" s="52"/>
      <c r="K1207" s="53"/>
      <c r="L1207" s="169"/>
    </row>
    <row r="1208" spans="1:12" s="39" customFormat="1" ht="15" customHeight="1">
      <c r="A1208" s="164">
        <v>1443576</v>
      </c>
      <c r="B1208" s="203" t="s">
        <v>4562</v>
      </c>
      <c r="C1208" s="203" t="s">
        <v>1615</v>
      </c>
      <c r="D1208" s="203" t="s">
        <v>4560</v>
      </c>
      <c r="E1208" s="205">
        <v>1</v>
      </c>
      <c r="F1208" s="206">
        <v>44503</v>
      </c>
      <c r="G1208" s="126">
        <v>873349</v>
      </c>
      <c r="H1208" s="36" t="s">
        <v>4563</v>
      </c>
      <c r="I1208" s="127" t="s">
        <v>4265</v>
      </c>
      <c r="J1208" s="52"/>
      <c r="K1208" s="53"/>
      <c r="L1208" s="169"/>
    </row>
    <row r="1209" spans="1:12" s="39" customFormat="1" ht="15" customHeight="1">
      <c r="A1209" s="164">
        <v>1452131</v>
      </c>
      <c r="B1209" s="203" t="s">
        <v>4564</v>
      </c>
      <c r="C1209" s="203" t="s">
        <v>4565</v>
      </c>
      <c r="D1209" s="203" t="s">
        <v>4566</v>
      </c>
      <c r="E1209" s="205">
        <v>1</v>
      </c>
      <c r="F1209" s="206">
        <v>44510</v>
      </c>
      <c r="G1209" s="126"/>
      <c r="H1209" s="36"/>
      <c r="I1209" s="127"/>
      <c r="J1209" s="52"/>
      <c r="K1209" s="53"/>
      <c r="L1209" s="169"/>
    </row>
    <row r="1210" spans="1:12" s="39" customFormat="1" ht="15" customHeight="1">
      <c r="A1210" s="164">
        <v>1452106</v>
      </c>
      <c r="B1210" s="203" t="s">
        <v>4567</v>
      </c>
      <c r="C1210" s="203" t="s">
        <v>4565</v>
      </c>
      <c r="D1210" s="203" t="s">
        <v>4566</v>
      </c>
      <c r="E1210" s="205">
        <v>1</v>
      </c>
      <c r="F1210" s="206">
        <v>44510</v>
      </c>
      <c r="G1210" s="126"/>
      <c r="H1210" s="36"/>
      <c r="I1210" s="127"/>
      <c r="J1210" s="52"/>
      <c r="K1210" s="53"/>
      <c r="L1210" s="169"/>
    </row>
    <row r="1211" spans="1:12" s="39" customFormat="1" ht="15" customHeight="1">
      <c r="A1211" s="164">
        <v>1474020</v>
      </c>
      <c r="B1211" s="203" t="s">
        <v>4568</v>
      </c>
      <c r="C1211" s="203" t="s">
        <v>4280</v>
      </c>
      <c r="D1211" s="203" t="s">
        <v>4569</v>
      </c>
      <c r="E1211" s="205">
        <v>2</v>
      </c>
      <c r="F1211" s="206">
        <v>45180</v>
      </c>
      <c r="G1211" s="126"/>
      <c r="H1211" s="36"/>
      <c r="I1211" s="127"/>
      <c r="J1211" s="52"/>
      <c r="K1211" s="53"/>
      <c r="L1211" s="169"/>
    </row>
    <row r="1212" spans="1:12" s="39" customFormat="1" ht="15" customHeight="1">
      <c r="A1212" s="164">
        <v>1509481</v>
      </c>
      <c r="B1212" s="203" t="s">
        <v>4570</v>
      </c>
      <c r="C1212" s="203" t="s">
        <v>4280</v>
      </c>
      <c r="D1212" s="203" t="s">
        <v>4569</v>
      </c>
      <c r="E1212" s="205">
        <v>3</v>
      </c>
      <c r="F1212" s="206">
        <v>45414</v>
      </c>
      <c r="G1212" s="126">
        <v>1492311</v>
      </c>
      <c r="H1212" s="36"/>
      <c r="I1212" s="127"/>
      <c r="J1212" s="52"/>
      <c r="K1212" s="53"/>
      <c r="L1212" s="169"/>
    </row>
    <row r="1213" spans="1:12" s="39" customFormat="1" ht="15" customHeight="1">
      <c r="A1213" s="164">
        <v>1474071</v>
      </c>
      <c r="B1213" s="203" t="s">
        <v>4571</v>
      </c>
      <c r="C1213" s="203" t="s">
        <v>4273</v>
      </c>
      <c r="D1213" s="203" t="s">
        <v>4572</v>
      </c>
      <c r="E1213" s="205">
        <v>1</v>
      </c>
      <c r="F1213" s="206">
        <v>44908</v>
      </c>
      <c r="G1213" s="126"/>
      <c r="H1213" s="36"/>
      <c r="I1213" s="127"/>
      <c r="J1213" s="52"/>
      <c r="K1213" s="53"/>
      <c r="L1213" s="169"/>
    </row>
    <row r="1214" spans="1:12" s="39" customFormat="1" ht="15" customHeight="1">
      <c r="A1214" s="164">
        <v>1474052</v>
      </c>
      <c r="B1214" s="203" t="s">
        <v>4573</v>
      </c>
      <c r="C1214" s="203" t="s">
        <v>4280</v>
      </c>
      <c r="D1214" s="203" t="s">
        <v>4574</v>
      </c>
      <c r="E1214" s="205">
        <v>2</v>
      </c>
      <c r="F1214" s="206">
        <v>45180</v>
      </c>
      <c r="G1214" s="126"/>
      <c r="H1214" s="36"/>
      <c r="I1214" s="127"/>
      <c r="J1214" s="52"/>
      <c r="K1214" s="53"/>
      <c r="L1214" s="169"/>
    </row>
    <row r="1215" spans="1:12" s="39" customFormat="1" ht="15" customHeight="1">
      <c r="A1215" s="164">
        <v>1509477</v>
      </c>
      <c r="B1215" s="203" t="s">
        <v>4575</v>
      </c>
      <c r="C1215" s="203" t="s">
        <v>4280</v>
      </c>
      <c r="D1215" s="203" t="s">
        <v>4574</v>
      </c>
      <c r="E1215" s="205">
        <v>3</v>
      </c>
      <c r="F1215" s="206">
        <v>45414</v>
      </c>
      <c r="G1215" s="126">
        <v>1492278</v>
      </c>
      <c r="H1215" s="36"/>
      <c r="I1215" s="127"/>
      <c r="J1215" s="52"/>
      <c r="K1215" s="53"/>
      <c r="L1215" s="169"/>
    </row>
    <row r="1216" spans="1:12" s="39" customFormat="1" ht="15" customHeight="1">
      <c r="A1216" s="164">
        <v>1474062</v>
      </c>
      <c r="B1216" s="203" t="s">
        <v>4576</v>
      </c>
      <c r="C1216" s="203" t="s">
        <v>4277</v>
      </c>
      <c r="D1216" s="203" t="s">
        <v>4577</v>
      </c>
      <c r="E1216" s="205">
        <v>1</v>
      </c>
      <c r="F1216" s="206">
        <v>44949</v>
      </c>
      <c r="G1216" s="126"/>
      <c r="H1216" s="36"/>
      <c r="I1216" s="127"/>
      <c r="J1216" s="52"/>
      <c r="K1216" s="53"/>
      <c r="L1216" s="169"/>
    </row>
    <row r="1217" spans="1:12" s="39" customFormat="1" ht="15" customHeight="1">
      <c r="A1217" s="164">
        <v>1485091</v>
      </c>
      <c r="B1217" s="203" t="s">
        <v>4578</v>
      </c>
      <c r="C1217" s="203" t="s">
        <v>1737</v>
      </c>
      <c r="D1217" s="203" t="s">
        <v>4579</v>
      </c>
      <c r="E1217" s="205">
        <v>1</v>
      </c>
      <c r="F1217" s="206">
        <v>45079</v>
      </c>
      <c r="G1217" s="126"/>
      <c r="H1217" s="36"/>
      <c r="I1217" s="127"/>
      <c r="J1217" s="52"/>
      <c r="K1217" s="53"/>
      <c r="L1217" s="169"/>
    </row>
    <row r="1218" spans="1:12" s="39" customFormat="1" ht="15" customHeight="1">
      <c r="A1218" s="164">
        <v>1486998</v>
      </c>
      <c r="B1218" s="203" t="s">
        <v>4580</v>
      </c>
      <c r="C1218" s="203" t="s">
        <v>2499</v>
      </c>
      <c r="D1218" s="203" t="s">
        <v>4581</v>
      </c>
      <c r="E1218" s="205">
        <v>1</v>
      </c>
      <c r="F1218" s="206">
        <v>45106</v>
      </c>
      <c r="G1218" s="126"/>
      <c r="H1218" s="36"/>
      <c r="I1218" s="127"/>
      <c r="J1218" s="52"/>
      <c r="K1218" s="53"/>
      <c r="L1218" s="169"/>
    </row>
    <row r="1219" spans="1:12" ht="15" customHeight="1">
      <c r="A1219" s="164">
        <v>1498547</v>
      </c>
      <c r="B1219" s="203" t="s">
        <v>4582</v>
      </c>
      <c r="C1219" s="203" t="s">
        <v>1892</v>
      </c>
      <c r="D1219" s="203" t="s">
        <v>4583</v>
      </c>
      <c r="E1219" s="205">
        <v>2</v>
      </c>
      <c r="F1219" s="206">
        <v>45398</v>
      </c>
      <c r="G1219" s="126"/>
      <c r="H1219" s="36"/>
      <c r="I1219" s="127"/>
      <c r="J1219" s="35"/>
      <c r="K1219" s="36"/>
      <c r="L1219" s="162"/>
    </row>
    <row r="1220" spans="1:12" ht="16.350000000000001" customHeight="1">
      <c r="A1220" s="164">
        <v>1514689</v>
      </c>
      <c r="B1220" s="203" t="s">
        <v>4584</v>
      </c>
      <c r="C1220" s="203" t="s">
        <v>3813</v>
      </c>
      <c r="D1220" s="203" t="s">
        <v>4585</v>
      </c>
      <c r="E1220" s="205">
        <v>1</v>
      </c>
      <c r="F1220" s="206">
        <v>45476</v>
      </c>
      <c r="G1220" s="126"/>
      <c r="H1220" s="36"/>
      <c r="I1220" s="127"/>
      <c r="J1220" s="35"/>
      <c r="K1220" s="36"/>
      <c r="L1220" s="162"/>
    </row>
    <row r="1221" spans="1:12" ht="15.75" customHeight="1">
      <c r="A1221" s="164">
        <v>1558120</v>
      </c>
      <c r="B1221" s="203" t="s">
        <v>4586</v>
      </c>
      <c r="C1221" s="203" t="s">
        <v>3958</v>
      </c>
      <c r="D1221" s="203" t="s">
        <v>4587</v>
      </c>
      <c r="E1221" s="205">
        <v>1</v>
      </c>
      <c r="F1221" s="206">
        <v>45701</v>
      </c>
      <c r="G1221" s="126"/>
      <c r="H1221" s="36"/>
      <c r="I1221" s="127"/>
      <c r="J1221" s="35"/>
      <c r="K1221" s="36"/>
      <c r="L1221" s="162"/>
    </row>
    <row r="1222" spans="1:12" ht="15.75" customHeight="1">
      <c r="A1222" s="164">
        <v>1558119</v>
      </c>
      <c r="B1222" s="203" t="s">
        <v>4588</v>
      </c>
      <c r="C1222" s="203" t="s">
        <v>1620</v>
      </c>
      <c r="D1222" s="203" t="s">
        <v>4589</v>
      </c>
      <c r="E1222" s="205">
        <v>1</v>
      </c>
      <c r="F1222" s="206">
        <v>45965</v>
      </c>
      <c r="G1222" s="126"/>
      <c r="H1222" s="36"/>
      <c r="I1222" s="127"/>
      <c r="J1222" s="35"/>
      <c r="K1222" s="36"/>
      <c r="L1222" s="162"/>
    </row>
    <row r="1223" spans="1:12" ht="15" customHeight="1">
      <c r="A1223" s="164">
        <v>1559998</v>
      </c>
      <c r="B1223" s="203" t="s">
        <v>4590</v>
      </c>
      <c r="C1223" s="203" t="s">
        <v>3967</v>
      </c>
      <c r="D1223" s="203" t="s">
        <v>4591</v>
      </c>
      <c r="E1223" s="205">
        <v>1</v>
      </c>
      <c r="F1223" s="206">
        <v>45986</v>
      </c>
      <c r="G1223" s="126"/>
      <c r="H1223" s="36"/>
      <c r="I1223" s="127"/>
      <c r="J1223" s="35"/>
      <c r="K1223" s="36"/>
      <c r="L1223" s="162"/>
    </row>
    <row r="1224" spans="1:12" ht="15" customHeight="1">
      <c r="A1224" s="164">
        <v>1560019</v>
      </c>
      <c r="B1224" s="203" t="s">
        <v>4592</v>
      </c>
      <c r="C1224" s="203" t="s">
        <v>3967</v>
      </c>
      <c r="D1224" s="203" t="s">
        <v>4591</v>
      </c>
      <c r="E1224" s="205">
        <v>1</v>
      </c>
      <c r="F1224" s="206">
        <v>45986</v>
      </c>
      <c r="G1224" s="126"/>
      <c r="H1224" s="36"/>
      <c r="I1224" s="127"/>
      <c r="J1224" s="35"/>
      <c r="K1224" s="36"/>
      <c r="L1224" s="162"/>
    </row>
    <row r="1225" spans="1:12" ht="15" customHeight="1">
      <c r="A1225" s="164">
        <v>1564289</v>
      </c>
      <c r="B1225" s="203" t="s">
        <v>4593</v>
      </c>
      <c r="C1225" s="203" t="s">
        <v>4288</v>
      </c>
      <c r="D1225" s="203" t="s">
        <v>4594</v>
      </c>
      <c r="E1225" s="205">
        <v>1</v>
      </c>
      <c r="F1225" s="206">
        <v>45986</v>
      </c>
      <c r="G1225" s="126"/>
      <c r="H1225" s="36"/>
      <c r="I1225" s="127"/>
      <c r="J1225" s="35"/>
      <c r="K1225" s="36"/>
      <c r="L1225" s="162"/>
    </row>
    <row r="1226" spans="1:12" ht="15" customHeight="1">
      <c r="A1226" s="164">
        <v>1564290</v>
      </c>
      <c r="B1226" s="203" t="s">
        <v>4595</v>
      </c>
      <c r="C1226" s="203" t="s">
        <v>4288</v>
      </c>
      <c r="D1226" s="203" t="s">
        <v>4594</v>
      </c>
      <c r="E1226" s="205">
        <v>1</v>
      </c>
      <c r="F1226" s="206">
        <v>45986</v>
      </c>
      <c r="G1226" s="126"/>
      <c r="H1226" s="36"/>
      <c r="I1226" s="127"/>
      <c r="J1226" s="35"/>
      <c r="K1226" s="36"/>
      <c r="L1226" s="162"/>
    </row>
    <row r="1227" spans="1:12" ht="15" customHeight="1">
      <c r="A1227" s="164">
        <v>1335792</v>
      </c>
      <c r="B1227" s="203" t="s">
        <v>4596</v>
      </c>
      <c r="C1227" s="203" t="s">
        <v>4597</v>
      </c>
      <c r="D1227" s="203" t="s">
        <v>4598</v>
      </c>
      <c r="E1227" s="205">
        <v>3</v>
      </c>
      <c r="F1227" s="206">
        <v>43538</v>
      </c>
      <c r="G1227" s="126">
        <v>998317</v>
      </c>
      <c r="H1227" s="36" t="s">
        <v>4599</v>
      </c>
      <c r="I1227" s="127" t="s">
        <v>4600</v>
      </c>
      <c r="J1227" s="35">
        <v>726338</v>
      </c>
      <c r="K1227" s="36" t="s">
        <v>4599</v>
      </c>
      <c r="L1227" s="127" t="s">
        <v>4600</v>
      </c>
    </row>
    <row r="1228" spans="1:12" ht="15" customHeight="1">
      <c r="A1228" s="164">
        <v>1331845</v>
      </c>
      <c r="B1228" s="203" t="s">
        <v>4601</v>
      </c>
      <c r="C1228" s="203" t="s">
        <v>4602</v>
      </c>
      <c r="D1228" s="203" t="s">
        <v>4598</v>
      </c>
      <c r="E1228" s="205">
        <v>3</v>
      </c>
      <c r="F1228" s="206">
        <v>43538</v>
      </c>
      <c r="G1228" s="126">
        <v>998316</v>
      </c>
      <c r="H1228" s="36" t="s">
        <v>4603</v>
      </c>
      <c r="I1228" s="127" t="s">
        <v>4600</v>
      </c>
      <c r="J1228" s="35"/>
      <c r="K1228" s="36"/>
      <c r="L1228" s="162"/>
    </row>
    <row r="1229" spans="1:12" ht="15" customHeight="1">
      <c r="A1229" s="164">
        <v>1364293</v>
      </c>
      <c r="B1229" s="203" t="s">
        <v>4604</v>
      </c>
      <c r="C1229" s="203" t="s">
        <v>4597</v>
      </c>
      <c r="D1229" s="203" t="s">
        <v>4605</v>
      </c>
      <c r="E1229" s="205">
        <v>1</v>
      </c>
      <c r="F1229" s="206">
        <v>43871</v>
      </c>
      <c r="G1229" s="126"/>
      <c r="H1229" s="36"/>
      <c r="I1229" s="127"/>
      <c r="J1229" s="35"/>
      <c r="K1229" s="36"/>
      <c r="L1229" s="162"/>
    </row>
    <row r="1230" spans="1:12" ht="15" customHeight="1">
      <c r="A1230" s="164">
        <v>1364246</v>
      </c>
      <c r="B1230" s="203" t="s">
        <v>4606</v>
      </c>
      <c r="C1230" s="203" t="s">
        <v>4597</v>
      </c>
      <c r="D1230" s="203" t="s">
        <v>4607</v>
      </c>
      <c r="E1230" s="205">
        <v>1</v>
      </c>
      <c r="F1230" s="206">
        <v>43871</v>
      </c>
      <c r="G1230" s="126"/>
      <c r="H1230" s="36"/>
      <c r="I1230" s="127"/>
      <c r="J1230" s="35"/>
      <c r="K1230" s="36"/>
      <c r="L1230" s="162"/>
    </row>
    <row r="1231" spans="1:12" ht="15" customHeight="1">
      <c r="A1231" s="164">
        <v>1542164</v>
      </c>
      <c r="B1231" s="203" t="s">
        <v>4608</v>
      </c>
      <c r="C1231" s="203" t="s">
        <v>4597</v>
      </c>
      <c r="D1231" s="203" t="s">
        <v>4609</v>
      </c>
      <c r="E1231" s="205">
        <v>1</v>
      </c>
      <c r="F1231" s="206">
        <v>45764</v>
      </c>
      <c r="G1231" s="126"/>
      <c r="H1231" s="36"/>
      <c r="I1231" s="127"/>
      <c r="J1231" s="35"/>
      <c r="K1231" s="36"/>
      <c r="L1231" s="162"/>
    </row>
    <row r="1232" spans="1:12" ht="15" customHeight="1">
      <c r="A1232" s="164">
        <v>1542165</v>
      </c>
      <c r="B1232" s="203" t="s">
        <v>4610</v>
      </c>
      <c r="C1232" s="203" t="s">
        <v>4597</v>
      </c>
      <c r="D1232" s="203" t="s">
        <v>4609</v>
      </c>
      <c r="E1232" s="205">
        <v>1</v>
      </c>
      <c r="F1232" s="206">
        <v>45764</v>
      </c>
      <c r="G1232" s="126"/>
      <c r="H1232" s="36"/>
      <c r="I1232" s="127"/>
      <c r="J1232" s="35"/>
      <c r="K1232" s="36"/>
      <c r="L1232" s="162"/>
    </row>
    <row r="1233" spans="1:12" ht="15" customHeight="1">
      <c r="A1233" s="164">
        <v>1335793</v>
      </c>
      <c r="B1233" s="203" t="s">
        <v>4611</v>
      </c>
      <c r="C1233" s="203" t="s">
        <v>4311</v>
      </c>
      <c r="D1233" s="203" t="s">
        <v>4612</v>
      </c>
      <c r="E1233" s="205">
        <v>2</v>
      </c>
      <c r="F1233" s="206">
        <v>43585</v>
      </c>
      <c r="G1233" s="126">
        <v>1165856</v>
      </c>
      <c r="H1233" s="36" t="s">
        <v>4613</v>
      </c>
      <c r="I1233" s="127" t="s">
        <v>4614</v>
      </c>
      <c r="J1233" s="179">
        <v>950292</v>
      </c>
      <c r="K1233" s="36" t="s">
        <v>4615</v>
      </c>
      <c r="L1233" s="162"/>
    </row>
    <row r="1234" spans="1:12" ht="15" customHeight="1">
      <c r="A1234" s="164">
        <v>1323555</v>
      </c>
      <c r="B1234" s="203" t="s">
        <v>4616</v>
      </c>
      <c r="C1234" s="203" t="s">
        <v>4617</v>
      </c>
      <c r="D1234" s="203" t="s">
        <v>4618</v>
      </c>
      <c r="E1234" s="205">
        <v>2</v>
      </c>
      <c r="F1234" s="206">
        <v>43444</v>
      </c>
      <c r="G1234" s="126">
        <v>915865</v>
      </c>
      <c r="H1234" s="36" t="s">
        <v>4619</v>
      </c>
      <c r="I1234" s="127" t="s">
        <v>4620</v>
      </c>
      <c r="J1234" s="35"/>
      <c r="K1234" s="36"/>
      <c r="L1234" s="162"/>
    </row>
    <row r="1235" spans="1:12" ht="15" customHeight="1">
      <c r="A1235" s="164">
        <v>1323566</v>
      </c>
      <c r="B1235" s="203" t="s">
        <v>4621</v>
      </c>
      <c r="C1235" s="203" t="s">
        <v>4617</v>
      </c>
      <c r="D1235" s="203" t="s">
        <v>4618</v>
      </c>
      <c r="E1235" s="205">
        <v>2</v>
      </c>
      <c r="F1235" s="206">
        <v>43444</v>
      </c>
      <c r="G1235" s="126">
        <v>915866</v>
      </c>
      <c r="H1235" s="36" t="s">
        <v>4622</v>
      </c>
      <c r="I1235" s="127" t="s">
        <v>4620</v>
      </c>
      <c r="J1235" s="35"/>
      <c r="K1235" s="36"/>
      <c r="L1235" s="162"/>
    </row>
    <row r="1236" spans="1:12" ht="15" customHeight="1">
      <c r="A1236" s="164">
        <v>1323549</v>
      </c>
      <c r="B1236" s="203" t="s">
        <v>4623</v>
      </c>
      <c r="C1236" s="203" t="s">
        <v>4617</v>
      </c>
      <c r="D1236" s="203" t="s">
        <v>4624</v>
      </c>
      <c r="E1236" s="205">
        <v>2</v>
      </c>
      <c r="F1236" s="206">
        <v>43444</v>
      </c>
      <c r="G1236" s="126">
        <v>915864</v>
      </c>
      <c r="H1236" s="36" t="s">
        <v>4625</v>
      </c>
      <c r="I1236" s="127" t="s">
        <v>4626</v>
      </c>
      <c r="J1236" s="35"/>
      <c r="K1236" s="36"/>
      <c r="L1236" s="162"/>
    </row>
    <row r="1237" spans="1:12" s="39" customFormat="1" ht="15" customHeight="1">
      <c r="A1237" s="208" t="s">
        <v>174</v>
      </c>
      <c r="B1237" s="207" t="s">
        <v>4627</v>
      </c>
      <c r="C1237" s="207" t="s">
        <v>4628</v>
      </c>
      <c r="D1237" s="207" t="s">
        <v>4629</v>
      </c>
      <c r="E1237" s="227">
        <v>1</v>
      </c>
      <c r="F1237" s="206">
        <v>42957</v>
      </c>
      <c r="G1237" s="126"/>
      <c r="H1237" s="36"/>
      <c r="I1237" s="127"/>
      <c r="J1237" s="52"/>
      <c r="K1237" s="53"/>
      <c r="L1237" s="169"/>
    </row>
    <row r="1238" spans="1:12" s="39" customFormat="1" ht="15" customHeight="1">
      <c r="A1238" s="208" t="s">
        <v>174</v>
      </c>
      <c r="B1238" s="207" t="s">
        <v>4630</v>
      </c>
      <c r="C1238" s="207" t="s">
        <v>4628</v>
      </c>
      <c r="D1238" s="207" t="s">
        <v>4631</v>
      </c>
      <c r="E1238" s="227">
        <v>1</v>
      </c>
      <c r="F1238" s="206">
        <v>42957</v>
      </c>
      <c r="G1238" s="126"/>
      <c r="H1238" s="36"/>
      <c r="I1238" s="127"/>
      <c r="J1238" s="52"/>
      <c r="K1238" s="53"/>
      <c r="L1238" s="169"/>
    </row>
    <row r="1239" spans="1:12" s="46" customFormat="1" ht="15" customHeight="1">
      <c r="A1239" s="176">
        <v>1215283</v>
      </c>
      <c r="B1239" s="213" t="s">
        <v>4632</v>
      </c>
      <c r="C1239" s="213" t="s">
        <v>4633</v>
      </c>
      <c r="D1239" s="213" t="s">
        <v>4634</v>
      </c>
      <c r="E1239" s="223">
        <v>1</v>
      </c>
      <c r="F1239" s="206">
        <v>42992</v>
      </c>
      <c r="G1239" s="145">
        <v>1215283</v>
      </c>
      <c r="H1239" s="77" t="s">
        <v>4635</v>
      </c>
      <c r="I1239" s="146" t="s">
        <v>4636</v>
      </c>
      <c r="J1239" s="76">
        <v>915871</v>
      </c>
      <c r="K1239" s="77" t="s">
        <v>4635</v>
      </c>
      <c r="L1239" s="175" t="s">
        <v>4636</v>
      </c>
    </row>
    <row r="1240" spans="1:12" s="46" customFormat="1" ht="15" customHeight="1">
      <c r="A1240" s="176">
        <v>1215284</v>
      </c>
      <c r="B1240" s="213" t="s">
        <v>4637</v>
      </c>
      <c r="C1240" s="213" t="s">
        <v>4638</v>
      </c>
      <c r="D1240" s="213" t="s">
        <v>4639</v>
      </c>
      <c r="E1240" s="223">
        <v>1</v>
      </c>
      <c r="F1240" s="206">
        <v>42992</v>
      </c>
      <c r="G1240" s="145">
        <v>1215284</v>
      </c>
      <c r="H1240" s="77" t="s">
        <v>4640</v>
      </c>
      <c r="I1240" s="146" t="s">
        <v>4641</v>
      </c>
      <c r="J1240" s="76">
        <v>915872</v>
      </c>
      <c r="K1240" s="77" t="s">
        <v>4640</v>
      </c>
      <c r="L1240" s="175" t="s">
        <v>4641</v>
      </c>
    </row>
    <row r="1241" spans="1:12" s="46" customFormat="1" ht="15" customHeight="1">
      <c r="A1241" s="176">
        <v>1302207</v>
      </c>
      <c r="B1241" s="213" t="s">
        <v>4642</v>
      </c>
      <c r="C1241" s="213" t="s">
        <v>4643</v>
      </c>
      <c r="D1241" s="213" t="s">
        <v>4644</v>
      </c>
      <c r="E1241" s="223">
        <v>2</v>
      </c>
      <c r="F1241" s="206">
        <v>44698</v>
      </c>
      <c r="G1241" s="126">
        <v>763839</v>
      </c>
      <c r="H1241" s="36" t="s">
        <v>4645</v>
      </c>
      <c r="I1241" s="127" t="s">
        <v>4646</v>
      </c>
      <c r="J1241" s="76"/>
      <c r="K1241" s="77"/>
      <c r="L1241" s="175"/>
    </row>
    <row r="1242" spans="1:12" s="46" customFormat="1" ht="15" customHeight="1">
      <c r="A1242" s="176">
        <v>1302326</v>
      </c>
      <c r="B1242" s="213" t="s">
        <v>4647</v>
      </c>
      <c r="C1242" s="213" t="s">
        <v>4643</v>
      </c>
      <c r="D1242" s="213" t="s">
        <v>4644</v>
      </c>
      <c r="E1242" s="223">
        <v>2</v>
      </c>
      <c r="F1242" s="206">
        <v>44698</v>
      </c>
      <c r="G1242" s="126">
        <v>763840</v>
      </c>
      <c r="H1242" s="36" t="s">
        <v>4648</v>
      </c>
      <c r="I1242" s="127" t="s">
        <v>4646</v>
      </c>
      <c r="J1242" s="76"/>
      <c r="K1242" s="77"/>
      <c r="L1242" s="175"/>
    </row>
    <row r="1243" spans="1:12" s="46" customFormat="1" ht="15" customHeight="1">
      <c r="A1243" s="176">
        <v>1302293</v>
      </c>
      <c r="B1243" s="213" t="s">
        <v>4649</v>
      </c>
      <c r="C1243" s="213" t="s">
        <v>4643</v>
      </c>
      <c r="D1243" s="213" t="s">
        <v>4650</v>
      </c>
      <c r="E1243" s="223">
        <v>2</v>
      </c>
      <c r="F1243" s="206">
        <v>44909</v>
      </c>
      <c r="G1243" s="126">
        <v>763710</v>
      </c>
      <c r="H1243" s="36" t="s">
        <v>4651</v>
      </c>
      <c r="I1243" s="127" t="s">
        <v>4646</v>
      </c>
      <c r="J1243" s="76"/>
      <c r="K1243" s="77"/>
      <c r="L1243" s="175"/>
    </row>
    <row r="1244" spans="1:12" s="46" customFormat="1" ht="15" customHeight="1">
      <c r="A1244" s="176">
        <v>1302284</v>
      </c>
      <c r="B1244" s="213" t="s">
        <v>4652</v>
      </c>
      <c r="C1244" s="213" t="s">
        <v>4643</v>
      </c>
      <c r="D1244" s="213" t="s">
        <v>4650</v>
      </c>
      <c r="E1244" s="223">
        <v>2</v>
      </c>
      <c r="F1244" s="206">
        <v>44909</v>
      </c>
      <c r="G1244" s="126">
        <v>763737</v>
      </c>
      <c r="H1244" s="36" t="s">
        <v>4653</v>
      </c>
      <c r="I1244" s="127" t="s">
        <v>4646</v>
      </c>
      <c r="J1244" s="76"/>
      <c r="K1244" s="77"/>
      <c r="L1244" s="175"/>
    </row>
    <row r="1245" spans="1:12" s="39" customFormat="1" ht="15" customHeight="1">
      <c r="A1245" s="180" t="s">
        <v>174</v>
      </c>
      <c r="B1245" s="220" t="s">
        <v>4652</v>
      </c>
      <c r="C1245" s="220" t="s">
        <v>4654</v>
      </c>
      <c r="D1245" s="220" t="s">
        <v>4655</v>
      </c>
      <c r="E1245" s="228"/>
      <c r="F1245" s="206"/>
      <c r="G1245" s="126"/>
      <c r="H1245" s="36"/>
      <c r="I1245" s="127"/>
      <c r="J1245" s="52"/>
      <c r="K1245" s="53"/>
      <c r="L1245" s="169"/>
    </row>
    <row r="1246" spans="1:12" s="39" customFormat="1" ht="15" customHeight="1">
      <c r="A1246" s="180" t="s">
        <v>174</v>
      </c>
      <c r="B1246" s="220" t="s">
        <v>4632</v>
      </c>
      <c r="C1246" s="220" t="s">
        <v>4654</v>
      </c>
      <c r="D1246" s="220" t="s">
        <v>4656</v>
      </c>
      <c r="E1246" s="228"/>
      <c r="F1246" s="206"/>
      <c r="G1246" s="126"/>
      <c r="H1246" s="36"/>
      <c r="I1246" s="127"/>
      <c r="J1246" s="52"/>
      <c r="K1246" s="53"/>
      <c r="L1246" s="169"/>
    </row>
    <row r="1247" spans="1:12" ht="15" customHeight="1">
      <c r="A1247" s="164">
        <v>1320323</v>
      </c>
      <c r="B1247" s="203" t="s">
        <v>4637</v>
      </c>
      <c r="C1247" s="203" t="s">
        <v>4654</v>
      </c>
      <c r="D1247" s="203" t="s">
        <v>4657</v>
      </c>
      <c r="E1247" s="205">
        <v>1</v>
      </c>
      <c r="F1247" s="206">
        <v>43299</v>
      </c>
      <c r="G1247" s="126">
        <v>1152265</v>
      </c>
      <c r="H1247" s="36" t="s">
        <v>4658</v>
      </c>
      <c r="I1247" s="127" t="s">
        <v>4659</v>
      </c>
      <c r="J1247" s="35"/>
      <c r="K1247" s="36"/>
      <c r="L1247" s="127"/>
    </row>
    <row r="1248" spans="1:12" ht="15" customHeight="1">
      <c r="A1248" s="164">
        <v>1320273</v>
      </c>
      <c r="B1248" s="203" t="s">
        <v>4632</v>
      </c>
      <c r="C1248" s="203" t="s">
        <v>4654</v>
      </c>
      <c r="D1248" s="203" t="s">
        <v>4660</v>
      </c>
      <c r="E1248" s="205">
        <v>1</v>
      </c>
      <c r="F1248" s="206">
        <v>43299</v>
      </c>
      <c r="G1248" s="126">
        <v>1152264</v>
      </c>
      <c r="H1248" s="36" t="s">
        <v>4661</v>
      </c>
      <c r="I1248" s="127" t="s">
        <v>4662</v>
      </c>
      <c r="J1248" s="35"/>
      <c r="K1248" s="36"/>
      <c r="L1248" s="127"/>
    </row>
    <row r="1249" spans="1:12" s="39" customFormat="1" ht="15" customHeight="1">
      <c r="A1249" s="164">
        <v>1319155</v>
      </c>
      <c r="B1249" s="203" t="s">
        <v>4663</v>
      </c>
      <c r="C1249" s="203" t="s">
        <v>288</v>
      </c>
      <c r="D1249" s="203" t="s">
        <v>4664</v>
      </c>
      <c r="E1249" s="205">
        <v>1</v>
      </c>
      <c r="F1249" s="206">
        <v>43334</v>
      </c>
      <c r="G1249" s="126" t="s">
        <v>45</v>
      </c>
      <c r="H1249" s="36" t="s">
        <v>45</v>
      </c>
      <c r="I1249" s="127" t="s">
        <v>45</v>
      </c>
      <c r="J1249" s="52"/>
      <c r="K1249" s="53"/>
      <c r="L1249" s="169"/>
    </row>
    <row r="1250" spans="1:12" s="39" customFormat="1" ht="15" customHeight="1">
      <c r="A1250" s="164">
        <v>1319163</v>
      </c>
      <c r="B1250" s="203" t="s">
        <v>4665</v>
      </c>
      <c r="C1250" s="203" t="s">
        <v>288</v>
      </c>
      <c r="D1250" s="203" t="s">
        <v>4666</v>
      </c>
      <c r="E1250" s="205">
        <v>1</v>
      </c>
      <c r="F1250" s="206">
        <v>43334</v>
      </c>
      <c r="G1250" s="126" t="s">
        <v>45</v>
      </c>
      <c r="H1250" s="36" t="s">
        <v>45</v>
      </c>
      <c r="I1250" s="127" t="s">
        <v>45</v>
      </c>
      <c r="J1250" s="52"/>
      <c r="K1250" s="53"/>
      <c r="L1250" s="169"/>
    </row>
    <row r="1251" spans="1:12" s="39" customFormat="1" ht="15" customHeight="1">
      <c r="A1251" s="164">
        <v>1385135</v>
      </c>
      <c r="B1251" s="203" t="s">
        <v>4667</v>
      </c>
      <c r="C1251" s="203" t="s">
        <v>2482</v>
      </c>
      <c r="D1251" s="203" t="s">
        <v>4668</v>
      </c>
      <c r="E1251" s="205">
        <v>2</v>
      </c>
      <c r="F1251" s="206">
        <v>45643</v>
      </c>
      <c r="G1251" s="126" t="s">
        <v>45</v>
      </c>
      <c r="H1251" s="36" t="s">
        <v>45</v>
      </c>
      <c r="I1251" s="127" t="s">
        <v>45</v>
      </c>
      <c r="J1251" s="52"/>
      <c r="K1251" s="53"/>
      <c r="L1251" s="169"/>
    </row>
    <row r="1252" spans="1:12" s="39" customFormat="1" ht="15" customHeight="1">
      <c r="A1252" s="164">
        <v>1385120</v>
      </c>
      <c r="B1252" s="203" t="s">
        <v>4669</v>
      </c>
      <c r="C1252" s="203" t="s">
        <v>2482</v>
      </c>
      <c r="D1252" s="203" t="s">
        <v>4668</v>
      </c>
      <c r="E1252" s="205">
        <v>2</v>
      </c>
      <c r="F1252" s="206">
        <v>45643</v>
      </c>
      <c r="G1252" s="126" t="s">
        <v>45</v>
      </c>
      <c r="H1252" s="36" t="s">
        <v>45</v>
      </c>
      <c r="I1252" s="127" t="s">
        <v>45</v>
      </c>
      <c r="J1252" s="52"/>
      <c r="K1252" s="53"/>
      <c r="L1252" s="169"/>
    </row>
    <row r="1253" spans="1:12" s="39" customFormat="1" ht="15" customHeight="1">
      <c r="A1253" s="164">
        <v>1385170</v>
      </c>
      <c r="B1253" s="203" t="s">
        <v>4670</v>
      </c>
      <c r="C1253" s="203" t="s">
        <v>2482</v>
      </c>
      <c r="D1253" s="203" t="s">
        <v>4671</v>
      </c>
      <c r="E1253" s="205">
        <v>1</v>
      </c>
      <c r="F1253" s="206">
        <v>44137</v>
      </c>
      <c r="G1253" s="126" t="s">
        <v>45</v>
      </c>
      <c r="H1253" s="36" t="s">
        <v>45</v>
      </c>
      <c r="I1253" s="127" t="s">
        <v>45</v>
      </c>
      <c r="J1253" s="52"/>
      <c r="K1253" s="53"/>
      <c r="L1253" s="169"/>
    </row>
    <row r="1254" spans="1:12" s="39" customFormat="1" ht="15" customHeight="1">
      <c r="A1254" s="164">
        <v>1385231</v>
      </c>
      <c r="B1254" s="203" t="s">
        <v>4672</v>
      </c>
      <c r="C1254" s="203" t="s">
        <v>2482</v>
      </c>
      <c r="D1254" s="203" t="s">
        <v>4671</v>
      </c>
      <c r="E1254" s="205">
        <v>1</v>
      </c>
      <c r="F1254" s="206">
        <v>44137</v>
      </c>
      <c r="G1254" s="126" t="s">
        <v>45</v>
      </c>
      <c r="H1254" s="36" t="s">
        <v>45</v>
      </c>
      <c r="I1254" s="127" t="s">
        <v>45</v>
      </c>
      <c r="J1254" s="52"/>
      <c r="K1254" s="53"/>
      <c r="L1254" s="169"/>
    </row>
    <row r="1255" spans="1:12" s="39" customFormat="1" ht="15" customHeight="1">
      <c r="A1255" s="164">
        <v>1394483</v>
      </c>
      <c r="B1255" s="203" t="s">
        <v>4673</v>
      </c>
      <c r="C1255" s="203" t="s">
        <v>2062</v>
      </c>
      <c r="D1255" s="203" t="s">
        <v>4674</v>
      </c>
      <c r="E1255" s="205">
        <v>1</v>
      </c>
      <c r="F1255" s="206">
        <v>44271</v>
      </c>
      <c r="G1255" s="126" t="s">
        <v>45</v>
      </c>
      <c r="H1255" s="36" t="s">
        <v>45</v>
      </c>
      <c r="I1255" s="127" t="s">
        <v>45</v>
      </c>
      <c r="J1255" s="52"/>
      <c r="K1255" s="53"/>
      <c r="L1255" s="169"/>
    </row>
    <row r="1256" spans="1:12" s="39" customFormat="1" ht="15" customHeight="1">
      <c r="A1256" s="164">
        <v>1394501</v>
      </c>
      <c r="B1256" s="203" t="s">
        <v>4675</v>
      </c>
      <c r="C1256" s="203" t="s">
        <v>2062</v>
      </c>
      <c r="D1256" s="203" t="s">
        <v>4676</v>
      </c>
      <c r="E1256" s="205">
        <v>1</v>
      </c>
      <c r="F1256" s="206">
        <v>44271</v>
      </c>
      <c r="G1256" s="126" t="s">
        <v>45</v>
      </c>
      <c r="H1256" s="36" t="s">
        <v>45</v>
      </c>
      <c r="I1256" s="127" t="s">
        <v>45</v>
      </c>
      <c r="J1256" s="52"/>
      <c r="K1256" s="53"/>
      <c r="L1256" s="169"/>
    </row>
    <row r="1257" spans="1:12" ht="15" customHeight="1">
      <c r="A1257" s="164">
        <v>1331844</v>
      </c>
      <c r="B1257" s="203" t="s">
        <v>4677</v>
      </c>
      <c r="C1257" s="203" t="s">
        <v>1001</v>
      </c>
      <c r="D1257" s="203" t="s">
        <v>4678</v>
      </c>
      <c r="E1257" s="205">
        <v>3</v>
      </c>
      <c r="F1257" s="206">
        <v>44027</v>
      </c>
      <c r="G1257" s="126">
        <v>953017</v>
      </c>
      <c r="H1257" s="36" t="s">
        <v>4679</v>
      </c>
      <c r="I1257" s="127" t="s">
        <v>4680</v>
      </c>
      <c r="J1257" s="35"/>
      <c r="K1257" s="36"/>
      <c r="L1257" s="162"/>
    </row>
    <row r="1258" spans="1:12" ht="15" customHeight="1">
      <c r="A1258" s="164">
        <v>1375947</v>
      </c>
      <c r="B1258" s="203" t="s">
        <v>4681</v>
      </c>
      <c r="C1258" s="203" t="s">
        <v>1001</v>
      </c>
      <c r="D1258" s="203" t="s">
        <v>4678</v>
      </c>
      <c r="E1258" s="205">
        <v>3</v>
      </c>
      <c r="F1258" s="206">
        <v>44027</v>
      </c>
      <c r="G1258" s="126"/>
      <c r="H1258" s="36"/>
      <c r="I1258" s="127"/>
      <c r="J1258" s="35"/>
      <c r="K1258" s="36"/>
      <c r="L1258" s="162"/>
    </row>
    <row r="1259" spans="1:12" ht="15" customHeight="1">
      <c r="A1259" s="164">
        <v>1331809</v>
      </c>
      <c r="B1259" s="203" t="s">
        <v>4682</v>
      </c>
      <c r="C1259" s="203" t="s">
        <v>1001</v>
      </c>
      <c r="D1259" s="203" t="s">
        <v>4678</v>
      </c>
      <c r="E1259" s="205">
        <v>3</v>
      </c>
      <c r="F1259" s="206">
        <v>44027</v>
      </c>
      <c r="G1259" s="126">
        <v>902268</v>
      </c>
      <c r="H1259" s="36" t="s">
        <v>4683</v>
      </c>
      <c r="I1259" s="127" t="s">
        <v>4680</v>
      </c>
      <c r="J1259" s="35"/>
      <c r="K1259" s="36"/>
      <c r="L1259" s="162"/>
    </row>
    <row r="1260" spans="1:12" ht="15" customHeight="1">
      <c r="A1260" s="164">
        <v>1331794</v>
      </c>
      <c r="B1260" s="203" t="s">
        <v>4684</v>
      </c>
      <c r="C1260" s="203" t="s">
        <v>1001</v>
      </c>
      <c r="D1260" s="203" t="s">
        <v>4678</v>
      </c>
      <c r="E1260" s="205">
        <v>3</v>
      </c>
      <c r="F1260" s="206">
        <v>44027</v>
      </c>
      <c r="G1260" s="126">
        <v>956829</v>
      </c>
      <c r="H1260" s="36" t="s">
        <v>4685</v>
      </c>
      <c r="I1260" s="127" t="s">
        <v>4680</v>
      </c>
      <c r="J1260" s="35"/>
      <c r="K1260" s="36"/>
      <c r="L1260" s="162"/>
    </row>
    <row r="1261" spans="1:12" ht="15" customHeight="1">
      <c r="A1261" s="164">
        <v>1390187</v>
      </c>
      <c r="B1261" s="203" t="s">
        <v>4686</v>
      </c>
      <c r="C1261" s="203" t="s">
        <v>4687</v>
      </c>
      <c r="D1261" s="203" t="s">
        <v>4678</v>
      </c>
      <c r="E1261" s="205">
        <v>4</v>
      </c>
      <c r="F1261" s="206">
        <v>44228</v>
      </c>
      <c r="G1261" s="126"/>
      <c r="H1261" s="36"/>
      <c r="I1261" s="127"/>
      <c r="J1261" s="35"/>
      <c r="K1261" s="36"/>
      <c r="L1261" s="162"/>
    </row>
    <row r="1262" spans="1:12" ht="15" customHeight="1">
      <c r="A1262" s="164">
        <v>1335707</v>
      </c>
      <c r="B1262" s="203" t="s">
        <v>4688</v>
      </c>
      <c r="C1262" s="203" t="s">
        <v>1001</v>
      </c>
      <c r="D1262" s="203" t="s">
        <v>4678</v>
      </c>
      <c r="E1262" s="205">
        <v>3</v>
      </c>
      <c r="F1262" s="206">
        <v>44027</v>
      </c>
      <c r="G1262" s="126">
        <v>1173967</v>
      </c>
      <c r="H1262" s="36" t="s">
        <v>4689</v>
      </c>
      <c r="I1262" s="127" t="s">
        <v>4680</v>
      </c>
      <c r="J1262" s="35"/>
      <c r="K1262" s="36"/>
      <c r="L1262" s="162"/>
    </row>
    <row r="1263" spans="1:12" ht="15" customHeight="1">
      <c r="A1263" s="164">
        <v>1335685</v>
      </c>
      <c r="B1263" s="203" t="s">
        <v>4690</v>
      </c>
      <c r="C1263" s="203" t="s">
        <v>1001</v>
      </c>
      <c r="D1263" s="203" t="s">
        <v>4678</v>
      </c>
      <c r="E1263" s="205">
        <v>3</v>
      </c>
      <c r="F1263" s="206">
        <v>44027</v>
      </c>
      <c r="G1263" s="126">
        <v>958331</v>
      </c>
      <c r="H1263" s="36" t="s">
        <v>4691</v>
      </c>
      <c r="I1263" s="127" t="s">
        <v>4680</v>
      </c>
      <c r="J1263" s="35"/>
      <c r="K1263" s="36"/>
      <c r="L1263" s="162"/>
    </row>
    <row r="1264" spans="1:12" ht="15" customHeight="1">
      <c r="A1264" s="164">
        <v>1332273</v>
      </c>
      <c r="B1264" s="203" t="s">
        <v>4692</v>
      </c>
      <c r="C1264" s="203" t="s">
        <v>1001</v>
      </c>
      <c r="D1264" s="203" t="s">
        <v>4693</v>
      </c>
      <c r="E1264" s="205">
        <v>4</v>
      </c>
      <c r="F1264" s="206">
        <v>44795</v>
      </c>
      <c r="G1264" s="126">
        <v>1171702</v>
      </c>
      <c r="H1264" s="36" t="s">
        <v>4694</v>
      </c>
      <c r="I1264" s="127" t="s">
        <v>4680</v>
      </c>
      <c r="J1264" s="35"/>
      <c r="K1264" s="36"/>
      <c r="L1264" s="162"/>
    </row>
    <row r="1265" spans="1:12" ht="15" customHeight="1">
      <c r="A1265" s="164">
        <v>1332179</v>
      </c>
      <c r="B1265" s="203" t="s">
        <v>4695</v>
      </c>
      <c r="C1265" s="203" t="s">
        <v>1001</v>
      </c>
      <c r="D1265" s="203" t="s">
        <v>4693</v>
      </c>
      <c r="E1265" s="205">
        <v>4</v>
      </c>
      <c r="F1265" s="206">
        <v>44795</v>
      </c>
      <c r="G1265" s="126">
        <v>1171701</v>
      </c>
      <c r="H1265" s="36" t="s">
        <v>4696</v>
      </c>
      <c r="I1265" s="127" t="s">
        <v>4680</v>
      </c>
      <c r="J1265" s="35"/>
      <c r="K1265" s="36"/>
      <c r="L1265" s="162"/>
    </row>
    <row r="1266" spans="1:12" ht="15" customHeight="1">
      <c r="A1266" s="164">
        <v>832272</v>
      </c>
      <c r="B1266" s="203" t="s">
        <v>4697</v>
      </c>
      <c r="C1266" s="203" t="s">
        <v>1001</v>
      </c>
      <c r="D1266" s="203" t="s">
        <v>4693</v>
      </c>
      <c r="E1266" s="205">
        <v>4</v>
      </c>
      <c r="F1266" s="206">
        <v>44795</v>
      </c>
      <c r="G1266" s="126">
        <f>A1266</f>
        <v>832272</v>
      </c>
      <c r="H1266" s="36" t="s">
        <v>4698</v>
      </c>
      <c r="I1266" s="127" t="s">
        <v>4680</v>
      </c>
      <c r="J1266" s="35"/>
      <c r="K1266" s="36"/>
      <c r="L1266" s="162"/>
    </row>
    <row r="1267" spans="1:12" ht="15" customHeight="1">
      <c r="A1267" s="164">
        <v>832246</v>
      </c>
      <c r="B1267" s="203" t="s">
        <v>4699</v>
      </c>
      <c r="C1267" s="203" t="s">
        <v>1001</v>
      </c>
      <c r="D1267" s="203" t="s">
        <v>4693</v>
      </c>
      <c r="E1267" s="205">
        <v>4</v>
      </c>
      <c r="F1267" s="206">
        <v>44795</v>
      </c>
      <c r="G1267" s="126">
        <f>A1267</f>
        <v>832246</v>
      </c>
      <c r="H1267" s="36" t="s">
        <v>4700</v>
      </c>
      <c r="I1267" s="127" t="s">
        <v>4680</v>
      </c>
      <c r="J1267" s="35"/>
      <c r="K1267" s="36"/>
      <c r="L1267" s="162"/>
    </row>
    <row r="1268" spans="1:12" ht="15" customHeight="1">
      <c r="A1268" s="164">
        <v>1336667</v>
      </c>
      <c r="B1268" s="203" t="s">
        <v>4701</v>
      </c>
      <c r="C1268" s="203" t="s">
        <v>4702</v>
      </c>
      <c r="D1268" s="203" t="s">
        <v>4703</v>
      </c>
      <c r="E1268" s="205">
        <v>2</v>
      </c>
      <c r="F1268" s="206">
        <v>44795</v>
      </c>
      <c r="G1268" s="126" t="s">
        <v>45</v>
      </c>
      <c r="H1268" s="36" t="s">
        <v>45</v>
      </c>
      <c r="I1268" s="127" t="s">
        <v>45</v>
      </c>
      <c r="J1268" s="35"/>
      <c r="K1268" s="36"/>
      <c r="L1268" s="162"/>
    </row>
    <row r="1269" spans="1:12" ht="15" customHeight="1">
      <c r="A1269" s="164">
        <v>1336639</v>
      </c>
      <c r="B1269" s="203" t="s">
        <v>4704</v>
      </c>
      <c r="C1269" s="203" t="s">
        <v>4702</v>
      </c>
      <c r="D1269" s="203" t="s">
        <v>4703</v>
      </c>
      <c r="E1269" s="205">
        <v>2</v>
      </c>
      <c r="F1269" s="206">
        <v>44795</v>
      </c>
      <c r="G1269" s="126" t="s">
        <v>45</v>
      </c>
      <c r="H1269" s="36" t="s">
        <v>45</v>
      </c>
      <c r="I1269" s="127" t="s">
        <v>45</v>
      </c>
      <c r="J1269" s="35"/>
      <c r="K1269" s="36"/>
      <c r="L1269" s="162"/>
    </row>
    <row r="1270" spans="1:12" ht="15" customHeight="1">
      <c r="A1270" s="164">
        <v>1477525</v>
      </c>
      <c r="B1270" s="203" t="s">
        <v>4705</v>
      </c>
      <c r="C1270" s="203" t="s">
        <v>4000</v>
      </c>
      <c r="D1270" s="203" t="s">
        <v>4706</v>
      </c>
      <c r="E1270" s="205">
        <v>1</v>
      </c>
      <c r="F1270" s="206">
        <v>44972</v>
      </c>
      <c r="G1270" s="126" t="s">
        <v>45</v>
      </c>
      <c r="H1270" s="36" t="s">
        <v>45</v>
      </c>
      <c r="I1270" s="127" t="s">
        <v>45</v>
      </c>
      <c r="J1270" s="35"/>
      <c r="K1270" s="36"/>
      <c r="L1270" s="162"/>
    </row>
    <row r="1271" spans="1:12" ht="15" customHeight="1">
      <c r="A1271" s="164">
        <v>1477495</v>
      </c>
      <c r="B1271" s="203" t="s">
        <v>4707</v>
      </c>
      <c r="C1271" s="203" t="s">
        <v>4708</v>
      </c>
      <c r="D1271" s="203" t="s">
        <v>4706</v>
      </c>
      <c r="E1271" s="205">
        <v>1</v>
      </c>
      <c r="F1271" s="206">
        <v>44972</v>
      </c>
      <c r="G1271" s="126" t="s">
        <v>45</v>
      </c>
      <c r="H1271" s="36" t="s">
        <v>45</v>
      </c>
      <c r="I1271" s="127" t="s">
        <v>45</v>
      </c>
      <c r="J1271" s="35"/>
      <c r="K1271" s="36"/>
      <c r="L1271" s="162"/>
    </row>
    <row r="1272" spans="1:12" ht="15" customHeight="1">
      <c r="A1272" s="164">
        <v>1503371</v>
      </c>
      <c r="B1272" s="203" t="s">
        <v>4709</v>
      </c>
      <c r="C1272" s="203" t="s">
        <v>4710</v>
      </c>
      <c r="D1272" s="203" t="s">
        <v>4711</v>
      </c>
      <c r="E1272" s="205">
        <v>1</v>
      </c>
      <c r="F1272" s="206">
        <v>45084</v>
      </c>
      <c r="G1272" s="126" t="s">
        <v>45</v>
      </c>
      <c r="H1272" s="36" t="s">
        <v>4712</v>
      </c>
      <c r="I1272" s="127" t="s">
        <v>4713</v>
      </c>
      <c r="J1272" s="35"/>
      <c r="K1272" s="36"/>
      <c r="L1272" s="162"/>
    </row>
    <row r="1273" spans="1:12" ht="15" customHeight="1">
      <c r="A1273" s="164">
        <v>1503372</v>
      </c>
      <c r="B1273" s="203" t="s">
        <v>4714</v>
      </c>
      <c r="C1273" s="203" t="s">
        <v>4710</v>
      </c>
      <c r="D1273" s="203" t="s">
        <v>4711</v>
      </c>
      <c r="E1273" s="205">
        <v>1</v>
      </c>
      <c r="F1273" s="206">
        <v>45084</v>
      </c>
      <c r="G1273" s="126" t="s">
        <v>45</v>
      </c>
      <c r="H1273" s="36" t="s">
        <v>4715</v>
      </c>
      <c r="I1273" s="127" t="s">
        <v>4713</v>
      </c>
      <c r="J1273" s="35"/>
      <c r="K1273" s="36"/>
      <c r="L1273" s="162"/>
    </row>
    <row r="1274" spans="1:12" ht="15" customHeight="1">
      <c r="A1274" s="164">
        <v>1533685</v>
      </c>
      <c r="B1274" s="203" t="s">
        <v>4716</v>
      </c>
      <c r="C1274" s="203" t="s">
        <v>2900</v>
      </c>
      <c r="D1274" s="203" t="s">
        <v>4717</v>
      </c>
      <c r="E1274" s="205">
        <v>1</v>
      </c>
      <c r="F1274" s="206">
        <v>45670</v>
      </c>
      <c r="G1274" s="126" t="s">
        <v>45</v>
      </c>
      <c r="H1274" s="36" t="s">
        <v>4715</v>
      </c>
      <c r="I1274" s="127" t="s">
        <v>4713</v>
      </c>
      <c r="J1274" s="35"/>
      <c r="K1274" s="36"/>
      <c r="L1274" s="162"/>
    </row>
    <row r="1275" spans="1:12" ht="15" customHeight="1">
      <c r="A1275" s="164">
        <v>1551324</v>
      </c>
      <c r="B1275" s="203" t="s">
        <v>4718</v>
      </c>
      <c r="C1275" s="203" t="s">
        <v>4004</v>
      </c>
      <c r="D1275" s="203" t="s">
        <v>4719</v>
      </c>
      <c r="E1275" s="205">
        <v>1</v>
      </c>
      <c r="F1275" s="206">
        <v>45894</v>
      </c>
      <c r="G1275" s="126" t="s">
        <v>45</v>
      </c>
      <c r="H1275" s="36" t="s">
        <v>45</v>
      </c>
      <c r="I1275" s="127" t="s">
        <v>45</v>
      </c>
      <c r="J1275" s="35"/>
      <c r="K1275" s="36"/>
      <c r="L1275" s="162"/>
    </row>
    <row r="1276" spans="1:12" ht="15" customHeight="1">
      <c r="A1276" s="164">
        <v>1551288</v>
      </c>
      <c r="B1276" s="203" t="s">
        <v>4720</v>
      </c>
      <c r="C1276" s="203" t="s">
        <v>4004</v>
      </c>
      <c r="D1276" s="203" t="s">
        <v>4719</v>
      </c>
      <c r="E1276" s="205">
        <v>1</v>
      </c>
      <c r="F1276" s="206">
        <v>45894</v>
      </c>
      <c r="G1276" s="126" t="s">
        <v>45</v>
      </c>
      <c r="H1276" s="36" t="s">
        <v>45</v>
      </c>
      <c r="I1276" s="127" t="s">
        <v>45</v>
      </c>
      <c r="J1276" s="35"/>
      <c r="K1276" s="36"/>
      <c r="L1276" s="162"/>
    </row>
    <row r="1277" spans="1:12" ht="15" customHeight="1">
      <c r="A1277" s="164">
        <v>1331715</v>
      </c>
      <c r="B1277" s="203" t="s">
        <v>4721</v>
      </c>
      <c r="C1277" s="203" t="s">
        <v>4722</v>
      </c>
      <c r="D1277" s="203" t="s">
        <v>4723</v>
      </c>
      <c r="E1277" s="205">
        <v>2</v>
      </c>
      <c r="F1277" s="206">
        <v>43538</v>
      </c>
      <c r="G1277" s="126">
        <v>1171703</v>
      </c>
      <c r="H1277" s="36" t="s">
        <v>4724</v>
      </c>
      <c r="I1277" s="127" t="s">
        <v>4725</v>
      </c>
      <c r="J1277" s="35"/>
      <c r="K1277" s="36"/>
      <c r="L1277" s="162"/>
    </row>
    <row r="1278" spans="1:12" s="46" customFormat="1" ht="15" customHeight="1">
      <c r="A1278" s="176">
        <v>832247</v>
      </c>
      <c r="B1278" s="213" t="s">
        <v>4726</v>
      </c>
      <c r="C1278" s="213" t="s">
        <v>4727</v>
      </c>
      <c r="D1278" s="213" t="s">
        <v>4723</v>
      </c>
      <c r="E1278" s="223">
        <v>1</v>
      </c>
      <c r="F1278" s="206">
        <v>42444</v>
      </c>
      <c r="G1278" s="145">
        <f>A1278</f>
        <v>832247</v>
      </c>
      <c r="H1278" s="77" t="s">
        <v>4728</v>
      </c>
      <c r="I1278" s="146" t="s">
        <v>4725</v>
      </c>
      <c r="J1278" s="76"/>
      <c r="K1278" s="77"/>
      <c r="L1278" s="175"/>
    </row>
    <row r="1279" spans="1:12" ht="15" customHeight="1">
      <c r="A1279" s="164">
        <v>1331834</v>
      </c>
      <c r="B1279" s="203" t="s">
        <v>4729</v>
      </c>
      <c r="C1279" s="203" t="s">
        <v>4730</v>
      </c>
      <c r="D1279" s="203" t="s">
        <v>4731</v>
      </c>
      <c r="E1279" s="205">
        <v>9</v>
      </c>
      <c r="F1279" s="206">
        <v>44228</v>
      </c>
      <c r="G1279" s="126">
        <v>902269</v>
      </c>
      <c r="H1279" s="36" t="s">
        <v>4732</v>
      </c>
      <c r="I1279" s="127" t="s">
        <v>4725</v>
      </c>
      <c r="J1279" s="35">
        <v>114234</v>
      </c>
      <c r="K1279" s="36" t="s">
        <v>4733</v>
      </c>
      <c r="L1279" s="162" t="s">
        <v>3366</v>
      </c>
    </row>
    <row r="1280" spans="1:12" ht="15" customHeight="1">
      <c r="A1280" s="164">
        <v>1347746</v>
      </c>
      <c r="B1280" s="203" t="s">
        <v>4734</v>
      </c>
      <c r="C1280" s="203" t="s">
        <v>4730</v>
      </c>
      <c r="D1280" s="203" t="s">
        <v>4731</v>
      </c>
      <c r="E1280" s="205">
        <v>9</v>
      </c>
      <c r="F1280" s="206">
        <v>44228</v>
      </c>
      <c r="G1280" s="126">
        <v>902269</v>
      </c>
      <c r="H1280" s="36" t="s">
        <v>4732</v>
      </c>
      <c r="I1280" s="127" t="s">
        <v>4725</v>
      </c>
      <c r="J1280" s="35">
        <v>114234</v>
      </c>
      <c r="K1280" s="36" t="s">
        <v>4733</v>
      </c>
      <c r="L1280" s="162" t="s">
        <v>3366</v>
      </c>
    </row>
    <row r="1281" spans="1:12" ht="15" customHeight="1">
      <c r="A1281" s="164">
        <v>1503337</v>
      </c>
      <c r="B1281" s="203" t="s">
        <v>4735</v>
      </c>
      <c r="C1281" s="203" t="s">
        <v>4736</v>
      </c>
      <c r="D1281" s="203" t="s">
        <v>4731</v>
      </c>
      <c r="E1281" s="205">
        <v>9</v>
      </c>
      <c r="F1281" s="206">
        <v>44228</v>
      </c>
      <c r="G1281" s="126"/>
      <c r="H1281" s="36"/>
      <c r="I1281" s="127"/>
      <c r="J1281" s="35"/>
      <c r="K1281" s="36"/>
      <c r="L1281" s="162"/>
    </row>
    <row r="1282" spans="1:12" ht="15" customHeight="1">
      <c r="A1282" s="164">
        <v>1503373</v>
      </c>
      <c r="B1282" s="203" t="s">
        <v>4737</v>
      </c>
      <c r="C1282" s="203" t="s">
        <v>4736</v>
      </c>
      <c r="D1282" s="203" t="s">
        <v>4731</v>
      </c>
      <c r="E1282" s="205">
        <v>9</v>
      </c>
      <c r="F1282" s="206">
        <v>44228</v>
      </c>
      <c r="G1282" s="126"/>
      <c r="H1282" s="36"/>
      <c r="I1282" s="127"/>
      <c r="J1282" s="35"/>
      <c r="K1282" s="36"/>
      <c r="L1282" s="162"/>
    </row>
    <row r="1283" spans="1:12" ht="15" customHeight="1">
      <c r="A1283" s="164">
        <v>1347757</v>
      </c>
      <c r="B1283" s="203" t="s">
        <v>4738</v>
      </c>
      <c r="C1283" s="203" t="s">
        <v>4739</v>
      </c>
      <c r="D1283" s="203" t="s">
        <v>4731</v>
      </c>
      <c r="E1283" s="205">
        <v>9</v>
      </c>
      <c r="F1283" s="206">
        <v>44228</v>
      </c>
      <c r="G1283" s="126">
        <v>956656</v>
      </c>
      <c r="H1283" s="36" t="s">
        <v>4740</v>
      </c>
      <c r="I1283" s="127" t="s">
        <v>4725</v>
      </c>
      <c r="J1283" s="35">
        <v>114226</v>
      </c>
      <c r="K1283" s="36" t="s">
        <v>4741</v>
      </c>
      <c r="L1283" s="162"/>
    </row>
    <row r="1284" spans="1:12" ht="15" customHeight="1">
      <c r="A1284" s="164">
        <v>1331835</v>
      </c>
      <c r="B1284" s="203" t="s">
        <v>4742</v>
      </c>
      <c r="C1284" s="203" t="s">
        <v>4739</v>
      </c>
      <c r="D1284" s="203" t="s">
        <v>4731</v>
      </c>
      <c r="E1284" s="205">
        <v>9</v>
      </c>
      <c r="F1284" s="206">
        <v>44228</v>
      </c>
      <c r="G1284" s="126">
        <v>956656</v>
      </c>
      <c r="H1284" s="36" t="s">
        <v>4740</v>
      </c>
      <c r="I1284" s="127" t="s">
        <v>4725</v>
      </c>
      <c r="J1284" s="35">
        <v>114226</v>
      </c>
      <c r="K1284" s="36" t="s">
        <v>4741</v>
      </c>
      <c r="L1284" s="162"/>
    </row>
    <row r="1285" spans="1:12" ht="15" customHeight="1">
      <c r="A1285" s="164">
        <v>1390188</v>
      </c>
      <c r="B1285" s="203" t="s">
        <v>4743</v>
      </c>
      <c r="C1285" s="203" t="s">
        <v>4739</v>
      </c>
      <c r="D1285" s="203" t="s">
        <v>4731</v>
      </c>
      <c r="E1285" s="205">
        <v>9</v>
      </c>
      <c r="F1285" s="206">
        <v>44228</v>
      </c>
      <c r="G1285" s="126"/>
      <c r="H1285" s="36"/>
      <c r="I1285" s="127"/>
      <c r="J1285" s="35"/>
      <c r="K1285" s="36"/>
      <c r="L1285" s="162"/>
    </row>
    <row r="1286" spans="1:12" ht="15" customHeight="1">
      <c r="A1286" s="164">
        <v>1390130</v>
      </c>
      <c r="B1286" s="203" t="s">
        <v>4744</v>
      </c>
      <c r="C1286" s="203" t="s">
        <v>4739</v>
      </c>
      <c r="D1286" s="203" t="s">
        <v>4731</v>
      </c>
      <c r="E1286" s="205">
        <v>9</v>
      </c>
      <c r="F1286" s="206">
        <v>44228</v>
      </c>
      <c r="G1286" s="126"/>
      <c r="H1286" s="36"/>
      <c r="I1286" s="127"/>
      <c r="J1286" s="35"/>
      <c r="K1286" s="36"/>
      <c r="L1286" s="162"/>
    </row>
    <row r="1287" spans="1:12" ht="15" customHeight="1">
      <c r="A1287" s="164">
        <v>1173968</v>
      </c>
      <c r="B1287" s="203" t="s">
        <v>4745</v>
      </c>
      <c r="C1287" s="203" t="s">
        <v>1001</v>
      </c>
      <c r="D1287" s="203" t="s">
        <v>4746</v>
      </c>
      <c r="E1287" s="205">
        <v>1</v>
      </c>
      <c r="F1287" s="206">
        <v>42445</v>
      </c>
      <c r="G1287" s="126">
        <f t="shared" ref="G1287:G1292" si="0">A1287</f>
        <v>1173968</v>
      </c>
      <c r="H1287" s="36" t="s">
        <v>4747</v>
      </c>
      <c r="I1287" s="127" t="s">
        <v>4725</v>
      </c>
      <c r="J1287" s="35"/>
      <c r="K1287" s="36"/>
      <c r="L1287" s="162"/>
    </row>
    <row r="1288" spans="1:12" ht="15" customHeight="1">
      <c r="A1288" s="164">
        <v>1173969</v>
      </c>
      <c r="B1288" s="203" t="s">
        <v>4748</v>
      </c>
      <c r="C1288" s="203" t="s">
        <v>1001</v>
      </c>
      <c r="D1288" s="203" t="s">
        <v>4746</v>
      </c>
      <c r="E1288" s="205">
        <v>1</v>
      </c>
      <c r="F1288" s="206">
        <v>42445</v>
      </c>
      <c r="G1288" s="126">
        <f t="shared" si="0"/>
        <v>1173969</v>
      </c>
      <c r="H1288" s="36" t="s">
        <v>4749</v>
      </c>
      <c r="I1288" s="127" t="s">
        <v>4725</v>
      </c>
      <c r="J1288" s="35"/>
      <c r="K1288" s="36"/>
      <c r="L1288" s="162"/>
    </row>
    <row r="1289" spans="1:12" ht="15" customHeight="1">
      <c r="A1289" s="164">
        <v>958332</v>
      </c>
      <c r="B1289" s="203" t="s">
        <v>4750</v>
      </c>
      <c r="C1289" s="203" t="s">
        <v>1001</v>
      </c>
      <c r="D1289" s="203" t="s">
        <v>4746</v>
      </c>
      <c r="E1289" s="205">
        <v>1</v>
      </c>
      <c r="F1289" s="206">
        <v>42445</v>
      </c>
      <c r="G1289" s="126">
        <f t="shared" si="0"/>
        <v>958332</v>
      </c>
      <c r="H1289" s="36" t="s">
        <v>4751</v>
      </c>
      <c r="I1289" s="127" t="s">
        <v>4725</v>
      </c>
      <c r="J1289" s="35"/>
      <c r="K1289" s="36"/>
      <c r="L1289" s="162"/>
    </row>
    <row r="1290" spans="1:12" ht="15" customHeight="1">
      <c r="A1290" s="164">
        <v>958333</v>
      </c>
      <c r="B1290" s="203" t="s">
        <v>4752</v>
      </c>
      <c r="C1290" s="203" t="s">
        <v>1001</v>
      </c>
      <c r="D1290" s="203" t="s">
        <v>4746</v>
      </c>
      <c r="E1290" s="205">
        <v>1</v>
      </c>
      <c r="F1290" s="206">
        <v>42445</v>
      </c>
      <c r="G1290" s="126">
        <f t="shared" si="0"/>
        <v>958333</v>
      </c>
      <c r="H1290" s="36" t="s">
        <v>4753</v>
      </c>
      <c r="I1290" s="127" t="s">
        <v>4725</v>
      </c>
      <c r="J1290" s="35"/>
      <c r="K1290" s="36"/>
      <c r="L1290" s="162"/>
    </row>
    <row r="1291" spans="1:12" ht="15" customHeight="1">
      <c r="A1291" s="164">
        <v>1290641</v>
      </c>
      <c r="B1291" s="203" t="s">
        <v>4754</v>
      </c>
      <c r="C1291" s="203" t="s">
        <v>4755</v>
      </c>
      <c r="D1291" s="203" t="s">
        <v>4756</v>
      </c>
      <c r="E1291" s="205">
        <v>1</v>
      </c>
      <c r="F1291" s="206">
        <v>43540</v>
      </c>
      <c r="G1291" s="126">
        <f t="shared" si="0"/>
        <v>1290641</v>
      </c>
      <c r="H1291" s="36" t="s">
        <v>4757</v>
      </c>
      <c r="I1291" s="127" t="s">
        <v>4725</v>
      </c>
      <c r="J1291" s="35"/>
      <c r="K1291" s="36"/>
      <c r="L1291" s="162"/>
    </row>
    <row r="1292" spans="1:12" ht="15" customHeight="1">
      <c r="A1292" s="164">
        <v>1290644</v>
      </c>
      <c r="B1292" s="203" t="s">
        <v>4758</v>
      </c>
      <c r="C1292" s="203" t="s">
        <v>4755</v>
      </c>
      <c r="D1292" s="203" t="s">
        <v>4756</v>
      </c>
      <c r="E1292" s="205">
        <v>1</v>
      </c>
      <c r="F1292" s="206">
        <v>43540</v>
      </c>
      <c r="G1292" s="126">
        <f t="shared" si="0"/>
        <v>1290644</v>
      </c>
      <c r="H1292" s="36" t="s">
        <v>4759</v>
      </c>
      <c r="I1292" s="127" t="s">
        <v>4725</v>
      </c>
      <c r="J1292" s="35"/>
      <c r="K1292" s="36"/>
      <c r="L1292" s="162"/>
    </row>
    <row r="1293" spans="1:12" ht="15" customHeight="1">
      <c r="A1293" s="164">
        <v>1336640</v>
      </c>
      <c r="B1293" s="203" t="s">
        <v>4760</v>
      </c>
      <c r="C1293" s="203" t="s">
        <v>4702</v>
      </c>
      <c r="D1293" s="203" t="s">
        <v>4761</v>
      </c>
      <c r="E1293" s="205">
        <v>2</v>
      </c>
      <c r="F1293" s="206">
        <v>44635</v>
      </c>
      <c r="G1293" s="126" t="s">
        <v>45</v>
      </c>
      <c r="H1293" s="36" t="s">
        <v>45</v>
      </c>
      <c r="I1293" s="127" t="s">
        <v>45</v>
      </c>
      <c r="J1293" s="35"/>
      <c r="K1293" s="36"/>
      <c r="L1293" s="162"/>
    </row>
    <row r="1294" spans="1:12" ht="15" customHeight="1">
      <c r="A1294" s="164">
        <v>1336691</v>
      </c>
      <c r="B1294" s="203" t="s">
        <v>4762</v>
      </c>
      <c r="C1294" s="203" t="s">
        <v>4702</v>
      </c>
      <c r="D1294" s="203" t="s">
        <v>4761</v>
      </c>
      <c r="E1294" s="205">
        <v>2</v>
      </c>
      <c r="F1294" s="206">
        <v>44635</v>
      </c>
      <c r="G1294" s="126" t="s">
        <v>45</v>
      </c>
      <c r="H1294" s="36" t="s">
        <v>45</v>
      </c>
      <c r="I1294" s="127" t="s">
        <v>45</v>
      </c>
      <c r="J1294" s="35"/>
      <c r="K1294" s="36"/>
      <c r="L1294" s="162"/>
    </row>
    <row r="1295" spans="1:12" ht="15" customHeight="1">
      <c r="A1295" s="164">
        <v>1477508</v>
      </c>
      <c r="B1295" s="203" t="s">
        <v>4763</v>
      </c>
      <c r="C1295" s="203" t="s">
        <v>4000</v>
      </c>
      <c r="D1295" s="203" t="s">
        <v>4764</v>
      </c>
      <c r="E1295" s="205">
        <v>1</v>
      </c>
      <c r="F1295" s="206">
        <v>44972</v>
      </c>
      <c r="G1295" s="126" t="s">
        <v>45</v>
      </c>
      <c r="H1295" s="36" t="s">
        <v>45</v>
      </c>
      <c r="I1295" s="127" t="s">
        <v>45</v>
      </c>
      <c r="J1295" s="35"/>
      <c r="K1295" s="36"/>
      <c r="L1295" s="162"/>
    </row>
    <row r="1296" spans="1:12" ht="15" customHeight="1">
      <c r="A1296" s="164">
        <v>1477494</v>
      </c>
      <c r="B1296" s="203" t="s">
        <v>4765</v>
      </c>
      <c r="C1296" s="203" t="s">
        <v>4000</v>
      </c>
      <c r="D1296" s="203" t="s">
        <v>4764</v>
      </c>
      <c r="E1296" s="205">
        <v>1</v>
      </c>
      <c r="F1296" s="206">
        <v>44972</v>
      </c>
      <c r="G1296" s="126" t="s">
        <v>45</v>
      </c>
      <c r="H1296" s="36" t="s">
        <v>45</v>
      </c>
      <c r="I1296" s="127" t="s">
        <v>45</v>
      </c>
      <c r="J1296" s="35"/>
      <c r="K1296" s="36"/>
      <c r="L1296" s="162"/>
    </row>
    <row r="1297" spans="1:12" ht="15" customHeight="1">
      <c r="A1297" s="164">
        <v>1512198</v>
      </c>
      <c r="B1297" s="203" t="s">
        <v>4766</v>
      </c>
      <c r="C1297" s="203" t="s">
        <v>4710</v>
      </c>
      <c r="D1297" s="203" t="s">
        <v>4767</v>
      </c>
      <c r="E1297" s="205">
        <v>1</v>
      </c>
      <c r="F1297" s="206">
        <v>45084</v>
      </c>
      <c r="G1297" s="126">
        <v>114219</v>
      </c>
      <c r="H1297" s="36" t="s">
        <v>4768</v>
      </c>
      <c r="I1297" s="127" t="s">
        <v>4713</v>
      </c>
      <c r="J1297" s="35"/>
      <c r="K1297" s="36"/>
      <c r="L1297" s="162"/>
    </row>
    <row r="1298" spans="1:12" ht="15" customHeight="1">
      <c r="A1298" s="164">
        <v>1533702</v>
      </c>
      <c r="B1298" s="203" t="s">
        <v>4769</v>
      </c>
      <c r="C1298" s="203" t="s">
        <v>2900</v>
      </c>
      <c r="D1298" s="203" t="s">
        <v>4770</v>
      </c>
      <c r="E1298" s="205">
        <v>1</v>
      </c>
      <c r="F1298" s="206">
        <v>45670</v>
      </c>
      <c r="G1298" s="126">
        <v>114219</v>
      </c>
      <c r="H1298" s="36" t="s">
        <v>4768</v>
      </c>
      <c r="I1298" s="127" t="s">
        <v>4713</v>
      </c>
      <c r="J1298" s="35"/>
      <c r="K1298" s="36"/>
      <c r="L1298" s="162"/>
    </row>
    <row r="1299" spans="1:12" ht="15" customHeight="1">
      <c r="A1299" s="164">
        <v>1551313</v>
      </c>
      <c r="B1299" s="203" t="s">
        <v>4771</v>
      </c>
      <c r="C1299" s="203" t="s">
        <v>4004</v>
      </c>
      <c r="D1299" s="203" t="s">
        <v>4772</v>
      </c>
      <c r="E1299" s="205">
        <v>1</v>
      </c>
      <c r="F1299" s="206">
        <v>45894</v>
      </c>
      <c r="G1299" s="126" t="s">
        <v>45</v>
      </c>
      <c r="H1299" s="36" t="s">
        <v>45</v>
      </c>
      <c r="I1299" s="127" t="s">
        <v>45</v>
      </c>
      <c r="J1299" s="35"/>
      <c r="K1299" s="36"/>
      <c r="L1299" s="162"/>
    </row>
    <row r="1300" spans="1:12" ht="15" customHeight="1">
      <c r="A1300" s="164">
        <v>1551305</v>
      </c>
      <c r="B1300" s="203" t="s">
        <v>4773</v>
      </c>
      <c r="C1300" s="203" t="s">
        <v>4004</v>
      </c>
      <c r="D1300" s="203" t="s">
        <v>4772</v>
      </c>
      <c r="E1300" s="205">
        <v>1</v>
      </c>
      <c r="F1300" s="206">
        <v>45894</v>
      </c>
      <c r="G1300" s="126" t="s">
        <v>45</v>
      </c>
      <c r="H1300" s="36" t="s">
        <v>45</v>
      </c>
      <c r="I1300" s="127" t="s">
        <v>45</v>
      </c>
      <c r="J1300" s="35"/>
      <c r="K1300" s="36"/>
      <c r="L1300" s="162"/>
    </row>
    <row r="1301" spans="1:12" ht="15" hidden="1" customHeight="1">
      <c r="A1301" s="214">
        <v>1452068</v>
      </c>
      <c r="B1301" s="215" t="s">
        <v>4774</v>
      </c>
      <c r="C1301" s="215" t="s">
        <v>4775</v>
      </c>
      <c r="D1301" s="215" t="s">
        <v>4776</v>
      </c>
      <c r="E1301" s="217">
        <v>1</v>
      </c>
      <c r="F1301" s="206">
        <v>46035</v>
      </c>
      <c r="G1301" s="126">
        <v>1452068</v>
      </c>
      <c r="H1301" s="36" t="s">
        <v>45</v>
      </c>
      <c r="I1301" s="127" t="s">
        <v>4777</v>
      </c>
      <c r="J1301" s="35" t="s">
        <v>4778</v>
      </c>
      <c r="K1301" s="36"/>
      <c r="L1301" s="162"/>
    </row>
    <row r="1302" spans="1:12" ht="15" hidden="1" customHeight="1">
      <c r="A1302" s="214">
        <v>1452070</v>
      </c>
      <c r="B1302" s="215" t="s">
        <v>4779</v>
      </c>
      <c r="C1302" s="215" t="s">
        <v>4775</v>
      </c>
      <c r="D1302" s="215" t="s">
        <v>4776</v>
      </c>
      <c r="E1302" s="217">
        <v>1</v>
      </c>
      <c r="F1302" s="206">
        <v>46035</v>
      </c>
      <c r="G1302" s="126">
        <v>1452070</v>
      </c>
      <c r="H1302" s="36" t="s">
        <v>45</v>
      </c>
      <c r="I1302" s="127" t="s">
        <v>4777</v>
      </c>
      <c r="J1302" s="35" t="s">
        <v>4780</v>
      </c>
      <c r="K1302" s="36"/>
      <c r="L1302" s="162"/>
    </row>
    <row r="1303" spans="1:12" ht="15" hidden="1" customHeight="1">
      <c r="A1303" s="214" t="s">
        <v>4781</v>
      </c>
      <c r="B1303" s="215" t="s">
        <v>4782</v>
      </c>
      <c r="C1303" s="215" t="s">
        <v>4775</v>
      </c>
      <c r="D1303" s="215" t="s">
        <v>4776</v>
      </c>
      <c r="E1303" s="217">
        <v>1</v>
      </c>
      <c r="F1303" s="206">
        <v>46035</v>
      </c>
      <c r="G1303" s="126" t="s">
        <v>4781</v>
      </c>
      <c r="H1303" s="36" t="s">
        <v>45</v>
      </c>
      <c r="I1303" s="127" t="s">
        <v>4777</v>
      </c>
      <c r="J1303" s="35" t="s">
        <v>4783</v>
      </c>
      <c r="K1303" s="36"/>
      <c r="L1303" s="162"/>
    </row>
    <row r="1304" spans="1:12" ht="15" hidden="1" customHeight="1">
      <c r="A1304" s="214">
        <v>1452082</v>
      </c>
      <c r="B1304" s="215" t="s">
        <v>4784</v>
      </c>
      <c r="C1304" s="215" t="s">
        <v>4775</v>
      </c>
      <c r="D1304" s="215" t="s">
        <v>4776</v>
      </c>
      <c r="E1304" s="217">
        <v>1</v>
      </c>
      <c r="F1304" s="206">
        <v>46035</v>
      </c>
      <c r="G1304" s="126">
        <v>1452082</v>
      </c>
      <c r="H1304" s="36" t="s">
        <v>45</v>
      </c>
      <c r="I1304" s="127" t="s">
        <v>4777</v>
      </c>
      <c r="J1304" s="35" t="s">
        <v>4785</v>
      </c>
      <c r="K1304" s="36"/>
      <c r="L1304" s="162"/>
    </row>
    <row r="1305" spans="1:12" ht="15" hidden="1" customHeight="1">
      <c r="A1305" s="214">
        <v>1452069</v>
      </c>
      <c r="B1305" s="215" t="s">
        <v>4786</v>
      </c>
      <c r="C1305" s="215" t="s">
        <v>4775</v>
      </c>
      <c r="D1305" s="215" t="s">
        <v>4776</v>
      </c>
      <c r="E1305" s="217">
        <v>1</v>
      </c>
      <c r="F1305" s="206">
        <v>46035</v>
      </c>
      <c r="G1305" s="126">
        <v>1452069</v>
      </c>
      <c r="H1305" s="36" t="s">
        <v>45</v>
      </c>
      <c r="I1305" s="127" t="s">
        <v>4777</v>
      </c>
      <c r="J1305" s="35"/>
      <c r="K1305" s="36"/>
      <c r="L1305" s="162"/>
    </row>
    <row r="1306" spans="1:12" ht="15" hidden="1" customHeight="1">
      <c r="A1306" s="214">
        <v>1452060</v>
      </c>
      <c r="B1306" s="215" t="s">
        <v>4787</v>
      </c>
      <c r="C1306" s="215" t="s">
        <v>4775</v>
      </c>
      <c r="D1306" s="215" t="s">
        <v>4776</v>
      </c>
      <c r="E1306" s="217">
        <v>1</v>
      </c>
      <c r="F1306" s="206">
        <v>46035</v>
      </c>
      <c r="G1306" s="126">
        <v>1452060</v>
      </c>
      <c r="H1306" s="36" t="s">
        <v>45</v>
      </c>
      <c r="I1306" s="127" t="s">
        <v>4777</v>
      </c>
      <c r="J1306" s="35"/>
      <c r="K1306" s="36"/>
      <c r="L1306" s="162"/>
    </row>
    <row r="1307" spans="1:12" ht="15" hidden="1" customHeight="1">
      <c r="A1307" s="214">
        <v>1452083</v>
      </c>
      <c r="B1307" s="215" t="s">
        <v>4788</v>
      </c>
      <c r="C1307" s="215" t="s">
        <v>4775</v>
      </c>
      <c r="D1307" s="215" t="s">
        <v>4776</v>
      </c>
      <c r="E1307" s="217">
        <v>1</v>
      </c>
      <c r="F1307" s="206">
        <v>46035</v>
      </c>
      <c r="G1307" s="126">
        <v>1452083</v>
      </c>
      <c r="H1307" s="36" t="s">
        <v>45</v>
      </c>
      <c r="I1307" s="127" t="s">
        <v>4777</v>
      </c>
      <c r="J1307" s="35" t="s">
        <v>4789</v>
      </c>
      <c r="K1307" s="36"/>
      <c r="L1307" s="162"/>
    </row>
    <row r="1308" spans="1:12" ht="15" hidden="1" customHeight="1">
      <c r="A1308" s="214">
        <v>1452044</v>
      </c>
      <c r="B1308" s="215" t="s">
        <v>4790</v>
      </c>
      <c r="C1308" s="215" t="s">
        <v>4775</v>
      </c>
      <c r="D1308" s="215" t="s">
        <v>4776</v>
      </c>
      <c r="E1308" s="217">
        <v>1</v>
      </c>
      <c r="F1308" s="206">
        <v>46035</v>
      </c>
      <c r="G1308" s="126">
        <v>1452044</v>
      </c>
      <c r="H1308" s="36" t="s">
        <v>45</v>
      </c>
      <c r="I1308" s="127" t="s">
        <v>4777</v>
      </c>
      <c r="J1308" s="35" t="s">
        <v>4791</v>
      </c>
      <c r="K1308" s="36"/>
      <c r="L1308" s="162"/>
    </row>
    <row r="1309" spans="1:12" ht="15" hidden="1" customHeight="1">
      <c r="A1309" s="214">
        <v>1452091</v>
      </c>
      <c r="B1309" s="215" t="s">
        <v>4792</v>
      </c>
      <c r="C1309" s="215" t="s">
        <v>4793</v>
      </c>
      <c r="D1309" s="215" t="s">
        <v>4794</v>
      </c>
      <c r="E1309" s="217">
        <v>1</v>
      </c>
      <c r="F1309" s="206">
        <v>46035</v>
      </c>
      <c r="G1309" s="126">
        <v>1452091</v>
      </c>
      <c r="H1309" s="36" t="s">
        <v>45</v>
      </c>
      <c r="I1309" s="127" t="s">
        <v>4795</v>
      </c>
      <c r="J1309" s="35" t="s">
        <v>4796</v>
      </c>
      <c r="K1309" s="36"/>
      <c r="L1309" s="162"/>
    </row>
    <row r="1310" spans="1:12" ht="15" hidden="1" customHeight="1">
      <c r="A1310" s="214">
        <v>1452092</v>
      </c>
      <c r="B1310" s="215" t="s">
        <v>4797</v>
      </c>
      <c r="C1310" s="215" t="s">
        <v>4793</v>
      </c>
      <c r="D1310" s="215" t="s">
        <v>4798</v>
      </c>
      <c r="E1310" s="217">
        <v>1</v>
      </c>
      <c r="F1310" s="206">
        <v>46035</v>
      </c>
      <c r="G1310" s="126">
        <v>1452092</v>
      </c>
      <c r="H1310" s="36" t="s">
        <v>45</v>
      </c>
      <c r="I1310" s="127" t="s">
        <v>4795</v>
      </c>
      <c r="J1310" s="35" t="s">
        <v>4799</v>
      </c>
      <c r="K1310" s="36"/>
      <c r="L1310" s="162"/>
    </row>
    <row r="1311" spans="1:12" ht="15" hidden="1" customHeight="1">
      <c r="A1311" s="214">
        <v>763710</v>
      </c>
      <c r="B1311" s="215" t="s">
        <v>4800</v>
      </c>
      <c r="C1311" s="215" t="s">
        <v>4801</v>
      </c>
      <c r="D1311" s="215" t="s">
        <v>4802</v>
      </c>
      <c r="E1311" s="217">
        <v>1</v>
      </c>
      <c r="F1311" s="206">
        <v>46036</v>
      </c>
      <c r="G1311" s="126">
        <v>763710</v>
      </c>
      <c r="H1311" s="36" t="s">
        <v>4803</v>
      </c>
      <c r="I1311" s="127" t="s">
        <v>4804</v>
      </c>
      <c r="J1311" s="35"/>
      <c r="K1311" s="36"/>
      <c r="L1311" s="162"/>
    </row>
    <row r="1312" spans="1:12" ht="15" hidden="1" customHeight="1">
      <c r="A1312" s="214">
        <v>763737</v>
      </c>
      <c r="B1312" s="215" t="s">
        <v>4805</v>
      </c>
      <c r="C1312" s="215" t="s">
        <v>4801</v>
      </c>
      <c r="D1312" s="215" t="s">
        <v>4802</v>
      </c>
      <c r="E1312" s="217">
        <v>1</v>
      </c>
      <c r="F1312" s="206">
        <v>46036</v>
      </c>
      <c r="G1312" s="126">
        <v>763737</v>
      </c>
      <c r="H1312" s="36" t="s">
        <v>4806</v>
      </c>
      <c r="I1312" s="127" t="s">
        <v>4804</v>
      </c>
      <c r="J1312" s="35"/>
      <c r="K1312" s="36"/>
      <c r="L1312" s="162"/>
    </row>
    <row r="1313" spans="1:12" ht="15" hidden="1" customHeight="1">
      <c r="A1313" s="214">
        <v>763739</v>
      </c>
      <c r="B1313" s="215" t="s">
        <v>4807</v>
      </c>
      <c r="C1313" s="215" t="s">
        <v>4801</v>
      </c>
      <c r="D1313" s="215" t="s">
        <v>4802</v>
      </c>
      <c r="E1313" s="217">
        <v>1</v>
      </c>
      <c r="F1313" s="206">
        <v>46036</v>
      </c>
      <c r="G1313" s="126">
        <v>763739</v>
      </c>
      <c r="H1313" s="36" t="s">
        <v>4808</v>
      </c>
      <c r="I1313" s="127" t="s">
        <v>4804</v>
      </c>
      <c r="J1313" s="35"/>
      <c r="K1313" s="36"/>
      <c r="L1313" s="162"/>
    </row>
    <row r="1314" spans="1:12" ht="15" hidden="1" customHeight="1">
      <c r="A1314" s="214">
        <v>763736</v>
      </c>
      <c r="B1314" s="215" t="s">
        <v>4809</v>
      </c>
      <c r="C1314" s="215" t="s">
        <v>4801</v>
      </c>
      <c r="D1314" s="215" t="s">
        <v>4802</v>
      </c>
      <c r="E1314" s="217">
        <v>1</v>
      </c>
      <c r="F1314" s="206">
        <v>46036</v>
      </c>
      <c r="G1314" s="126">
        <v>763736</v>
      </c>
      <c r="H1314" s="36" t="s">
        <v>4810</v>
      </c>
      <c r="I1314" s="127" t="s">
        <v>4804</v>
      </c>
      <c r="J1314" s="35"/>
      <c r="K1314" s="36"/>
      <c r="L1314" s="162"/>
    </row>
    <row r="1315" spans="1:12" ht="15" hidden="1" customHeight="1">
      <c r="A1315" s="214">
        <v>763835</v>
      </c>
      <c r="B1315" s="215" t="s">
        <v>4811</v>
      </c>
      <c r="C1315" s="215" t="s">
        <v>4801</v>
      </c>
      <c r="D1315" s="215" t="s">
        <v>4802</v>
      </c>
      <c r="E1315" s="217">
        <v>1</v>
      </c>
      <c r="F1315" s="206">
        <v>46036</v>
      </c>
      <c r="G1315" s="126">
        <v>763835</v>
      </c>
      <c r="H1315" s="36" t="s">
        <v>4812</v>
      </c>
      <c r="I1315" s="127" t="s">
        <v>4804</v>
      </c>
      <c r="J1315" s="35"/>
      <c r="K1315" s="36"/>
      <c r="L1315" s="162"/>
    </row>
    <row r="1316" spans="1:12" ht="15" hidden="1" customHeight="1">
      <c r="A1316" s="214">
        <v>763836</v>
      </c>
      <c r="B1316" s="215" t="s">
        <v>4813</v>
      </c>
      <c r="C1316" s="215" t="s">
        <v>4801</v>
      </c>
      <c r="D1316" s="215" t="s">
        <v>4802</v>
      </c>
      <c r="E1316" s="217">
        <v>1</v>
      </c>
      <c r="F1316" s="206">
        <v>46036</v>
      </c>
      <c r="G1316" s="126">
        <v>763836</v>
      </c>
      <c r="H1316" s="36" t="s">
        <v>4814</v>
      </c>
      <c r="I1316" s="127" t="s">
        <v>4804</v>
      </c>
      <c r="J1316" s="35"/>
      <c r="K1316" s="36"/>
      <c r="L1316" s="162"/>
    </row>
    <row r="1317" spans="1:12" s="39" customFormat="1" ht="15" hidden="1" customHeight="1">
      <c r="A1317" s="214">
        <v>763704</v>
      </c>
      <c r="B1317" s="215" t="s">
        <v>4815</v>
      </c>
      <c r="C1317" s="215" t="s">
        <v>4801</v>
      </c>
      <c r="D1317" s="215" t="s">
        <v>4816</v>
      </c>
      <c r="E1317" s="217">
        <v>1</v>
      </c>
      <c r="F1317" s="229">
        <v>46078</v>
      </c>
      <c r="G1317" s="132"/>
      <c r="H1317" s="53"/>
      <c r="I1317" s="133" t="s">
        <v>4817</v>
      </c>
      <c r="J1317" s="52"/>
      <c r="K1317" s="53"/>
      <c r="L1317" s="169"/>
    </row>
    <row r="1318" spans="1:12" s="39" customFormat="1" ht="15" hidden="1" customHeight="1">
      <c r="A1318" s="214">
        <v>763720</v>
      </c>
      <c r="B1318" s="215" t="s">
        <v>4818</v>
      </c>
      <c r="C1318" s="215" t="s">
        <v>4801</v>
      </c>
      <c r="D1318" s="215" t="s">
        <v>4816</v>
      </c>
      <c r="E1318" s="217">
        <v>1</v>
      </c>
      <c r="F1318" s="229">
        <v>46078</v>
      </c>
      <c r="G1318" s="132"/>
      <c r="H1318" s="53"/>
      <c r="I1318" s="133"/>
      <c r="J1318" s="52"/>
      <c r="K1318" s="53"/>
      <c r="L1318" s="169"/>
    </row>
    <row r="1319" spans="1:12" s="39" customFormat="1" ht="15" hidden="1" customHeight="1">
      <c r="A1319" s="214">
        <v>763721</v>
      </c>
      <c r="B1319" s="215" t="s">
        <v>4819</v>
      </c>
      <c r="C1319" s="215" t="s">
        <v>4801</v>
      </c>
      <c r="D1319" s="215" t="s">
        <v>4816</v>
      </c>
      <c r="E1319" s="217">
        <v>1</v>
      </c>
      <c r="F1319" s="229">
        <v>46078</v>
      </c>
      <c r="G1319" s="132"/>
      <c r="H1319" s="53"/>
      <c r="I1319" s="133"/>
      <c r="J1319" s="52"/>
      <c r="K1319" s="53"/>
      <c r="L1319" s="169"/>
    </row>
    <row r="1320" spans="1:12" s="39" customFormat="1" ht="15" hidden="1" customHeight="1">
      <c r="A1320" s="214">
        <v>763722</v>
      </c>
      <c r="B1320" s="215" t="s">
        <v>4820</v>
      </c>
      <c r="C1320" s="215" t="s">
        <v>4801</v>
      </c>
      <c r="D1320" s="215" t="s">
        <v>4816</v>
      </c>
      <c r="E1320" s="217">
        <v>1</v>
      </c>
      <c r="F1320" s="229">
        <v>46078</v>
      </c>
      <c r="G1320" s="132"/>
      <c r="H1320" s="53"/>
      <c r="I1320" s="133"/>
      <c r="J1320" s="52"/>
      <c r="K1320" s="53"/>
      <c r="L1320" s="169"/>
    </row>
    <row r="1321" spans="1:12" ht="15" hidden="1" customHeight="1">
      <c r="A1321" s="214">
        <v>1452093</v>
      </c>
      <c r="B1321" s="215" t="s">
        <v>4821</v>
      </c>
      <c r="C1321" s="215" t="s">
        <v>4775</v>
      </c>
      <c r="D1321" s="215" t="s">
        <v>4822</v>
      </c>
      <c r="E1321" s="217">
        <v>1</v>
      </c>
      <c r="F1321" s="206">
        <v>46035</v>
      </c>
      <c r="G1321" s="126">
        <v>1452093</v>
      </c>
      <c r="H1321" s="36" t="s">
        <v>45</v>
      </c>
      <c r="I1321" s="127" t="s">
        <v>4823</v>
      </c>
      <c r="J1321" s="35"/>
      <c r="K1321" s="36"/>
      <c r="L1321" s="162"/>
    </row>
    <row r="1322" spans="1:12" ht="15" hidden="1" customHeight="1">
      <c r="A1322" s="214">
        <v>1452075</v>
      </c>
      <c r="B1322" s="215" t="s">
        <v>4824</v>
      </c>
      <c r="C1322" s="215" t="s">
        <v>4775</v>
      </c>
      <c r="D1322" s="215" t="s">
        <v>4822</v>
      </c>
      <c r="E1322" s="217">
        <v>1</v>
      </c>
      <c r="F1322" s="206">
        <v>46035</v>
      </c>
      <c r="G1322" s="126">
        <v>1452075</v>
      </c>
      <c r="H1322" s="36" t="s">
        <v>45</v>
      </c>
      <c r="I1322" s="127" t="s">
        <v>4823</v>
      </c>
      <c r="J1322" s="35"/>
      <c r="K1322" s="36"/>
      <c r="L1322" s="162"/>
    </row>
    <row r="1323" spans="1:12" ht="15" hidden="1" customHeight="1">
      <c r="A1323" s="214">
        <v>1452094</v>
      </c>
      <c r="B1323" s="215" t="s">
        <v>4825</v>
      </c>
      <c r="C1323" s="215" t="s">
        <v>4775</v>
      </c>
      <c r="D1323" s="215" t="s">
        <v>4822</v>
      </c>
      <c r="E1323" s="217">
        <v>1</v>
      </c>
      <c r="F1323" s="206">
        <v>46035</v>
      </c>
      <c r="G1323" s="126">
        <v>1452094</v>
      </c>
      <c r="H1323" s="36" t="s">
        <v>45</v>
      </c>
      <c r="I1323" s="127" t="s">
        <v>4823</v>
      </c>
      <c r="J1323" s="35" t="s">
        <v>4826</v>
      </c>
      <c r="K1323" s="36"/>
      <c r="L1323" s="162"/>
    </row>
    <row r="1324" spans="1:12" ht="15" hidden="1" customHeight="1">
      <c r="A1324" s="214">
        <v>1452076</v>
      </c>
      <c r="B1324" s="215" t="s">
        <v>4827</v>
      </c>
      <c r="C1324" s="215" t="s">
        <v>4775</v>
      </c>
      <c r="D1324" s="215" t="s">
        <v>4822</v>
      </c>
      <c r="E1324" s="217">
        <v>1</v>
      </c>
      <c r="F1324" s="206">
        <v>46035</v>
      </c>
      <c r="G1324" s="126">
        <v>1452076</v>
      </c>
      <c r="H1324" s="36" t="s">
        <v>45</v>
      </c>
      <c r="I1324" s="127" t="s">
        <v>4823</v>
      </c>
      <c r="J1324" s="35" t="s">
        <v>4828</v>
      </c>
      <c r="K1324" s="36"/>
      <c r="L1324" s="162"/>
    </row>
    <row r="1325" spans="1:12" ht="15" hidden="1" customHeight="1">
      <c r="A1325" s="214" t="s">
        <v>4829</v>
      </c>
      <c r="B1325" s="215" t="s">
        <v>4830</v>
      </c>
      <c r="C1325" s="215" t="s">
        <v>4775</v>
      </c>
      <c r="D1325" s="215" t="s">
        <v>4822</v>
      </c>
      <c r="E1325" s="217">
        <v>1</v>
      </c>
      <c r="F1325" s="206">
        <v>46035</v>
      </c>
      <c r="G1325" s="126" t="s">
        <v>4829</v>
      </c>
      <c r="H1325" s="36" t="s">
        <v>45</v>
      </c>
      <c r="I1325" s="127" t="s">
        <v>4823</v>
      </c>
      <c r="J1325" s="35" t="s">
        <v>4831</v>
      </c>
      <c r="K1325" s="36"/>
      <c r="L1325" s="162"/>
    </row>
    <row r="1326" spans="1:12" ht="15" hidden="1" customHeight="1">
      <c r="A1326" s="214">
        <v>1452045</v>
      </c>
      <c r="B1326" s="215" t="s">
        <v>4832</v>
      </c>
      <c r="C1326" s="215" t="s">
        <v>4775</v>
      </c>
      <c r="D1326" s="215" t="s">
        <v>4822</v>
      </c>
      <c r="E1326" s="217">
        <v>1</v>
      </c>
      <c r="F1326" s="206">
        <v>46035</v>
      </c>
      <c r="G1326" s="126">
        <v>1452045</v>
      </c>
      <c r="H1326" s="36" t="s">
        <v>45</v>
      </c>
      <c r="I1326" s="127" t="s">
        <v>4823</v>
      </c>
      <c r="J1326" s="35" t="s">
        <v>4833</v>
      </c>
      <c r="K1326" s="36"/>
      <c r="L1326" s="162"/>
    </row>
    <row r="1327" spans="1:12" ht="15" hidden="1" customHeight="1">
      <c r="A1327" s="214">
        <v>1452096</v>
      </c>
      <c r="B1327" s="215" t="s">
        <v>4834</v>
      </c>
      <c r="C1327" s="215" t="s">
        <v>4775</v>
      </c>
      <c r="D1327" s="215" t="s">
        <v>4822</v>
      </c>
      <c r="E1327" s="217">
        <v>1</v>
      </c>
      <c r="F1327" s="206">
        <v>46035</v>
      </c>
      <c r="G1327" s="126">
        <v>1452096</v>
      </c>
      <c r="H1327" s="36" t="s">
        <v>45</v>
      </c>
      <c r="I1327" s="127" t="s">
        <v>4823</v>
      </c>
      <c r="J1327" s="35" t="s">
        <v>4835</v>
      </c>
      <c r="K1327" s="36"/>
      <c r="L1327" s="162"/>
    </row>
    <row r="1328" spans="1:12" ht="15" hidden="1" customHeight="1">
      <c r="A1328" s="214">
        <v>1452097</v>
      </c>
      <c r="B1328" s="215" t="s">
        <v>4836</v>
      </c>
      <c r="C1328" s="215" t="s">
        <v>4775</v>
      </c>
      <c r="D1328" s="215" t="s">
        <v>4822</v>
      </c>
      <c r="E1328" s="217">
        <v>1</v>
      </c>
      <c r="F1328" s="206">
        <v>46035</v>
      </c>
      <c r="G1328" s="126">
        <v>1452097</v>
      </c>
      <c r="H1328" s="36" t="s">
        <v>45</v>
      </c>
      <c r="I1328" s="127" t="s">
        <v>4823</v>
      </c>
      <c r="J1328" s="35" t="s">
        <v>4837</v>
      </c>
      <c r="K1328" s="36"/>
      <c r="L1328" s="162"/>
    </row>
    <row r="1329" spans="1:12" ht="15" hidden="1" customHeight="1">
      <c r="A1329" s="214">
        <v>1452046</v>
      </c>
      <c r="B1329" s="215" t="s">
        <v>4838</v>
      </c>
      <c r="C1329" s="215" t="s">
        <v>4775</v>
      </c>
      <c r="D1329" s="215" t="s">
        <v>4822</v>
      </c>
      <c r="E1329" s="217">
        <v>1</v>
      </c>
      <c r="F1329" s="206">
        <v>46035</v>
      </c>
      <c r="G1329" s="126">
        <v>1452046</v>
      </c>
      <c r="H1329" s="36" t="s">
        <v>45</v>
      </c>
      <c r="I1329" s="127" t="s">
        <v>4823</v>
      </c>
      <c r="J1329" s="35" t="s">
        <v>4839</v>
      </c>
      <c r="K1329" s="36"/>
      <c r="L1329" s="162"/>
    </row>
    <row r="1330" spans="1:12" ht="15" hidden="1" customHeight="1">
      <c r="A1330" s="214">
        <v>1452101</v>
      </c>
      <c r="B1330" s="215" t="s">
        <v>4840</v>
      </c>
      <c r="C1330" s="215" t="s">
        <v>4775</v>
      </c>
      <c r="D1330" s="215" t="s">
        <v>4822</v>
      </c>
      <c r="E1330" s="217">
        <v>1</v>
      </c>
      <c r="F1330" s="206">
        <v>46035</v>
      </c>
      <c r="G1330" s="126">
        <v>1452101</v>
      </c>
      <c r="H1330" s="36" t="s">
        <v>45</v>
      </c>
      <c r="I1330" s="127" t="s">
        <v>4823</v>
      </c>
      <c r="J1330" s="35" t="s">
        <v>4841</v>
      </c>
      <c r="K1330" s="36"/>
      <c r="L1330" s="162"/>
    </row>
    <row r="1331" spans="1:12" ht="15" hidden="1" customHeight="1">
      <c r="A1331" s="214">
        <v>1452086</v>
      </c>
      <c r="B1331" s="215" t="s">
        <v>4842</v>
      </c>
      <c r="C1331" s="215" t="s">
        <v>4775</v>
      </c>
      <c r="D1331" s="215" t="s">
        <v>4822</v>
      </c>
      <c r="E1331" s="217">
        <v>1</v>
      </c>
      <c r="F1331" s="206">
        <v>46035</v>
      </c>
      <c r="G1331" s="126">
        <v>1452086</v>
      </c>
      <c r="H1331" s="36" t="s">
        <v>45</v>
      </c>
      <c r="I1331" s="127" t="s">
        <v>4823</v>
      </c>
      <c r="J1331" s="35" t="s">
        <v>4843</v>
      </c>
      <c r="K1331" s="36"/>
      <c r="L1331" s="162"/>
    </row>
    <row r="1332" spans="1:12" ht="15" hidden="1" customHeight="1">
      <c r="A1332" s="214">
        <v>1452102</v>
      </c>
      <c r="B1332" s="215" t="s">
        <v>4844</v>
      </c>
      <c r="C1332" s="215" t="s">
        <v>4775</v>
      </c>
      <c r="D1332" s="215" t="s">
        <v>4822</v>
      </c>
      <c r="E1332" s="217">
        <v>1</v>
      </c>
      <c r="F1332" s="206">
        <v>46035</v>
      </c>
      <c r="G1332" s="126">
        <v>1452102</v>
      </c>
      <c r="H1332" s="36" t="s">
        <v>45</v>
      </c>
      <c r="I1332" s="127" t="s">
        <v>4823</v>
      </c>
      <c r="J1332" s="35" t="s">
        <v>4845</v>
      </c>
      <c r="K1332" s="36"/>
      <c r="L1332" s="162"/>
    </row>
    <row r="1333" spans="1:12" ht="15" hidden="1" customHeight="1">
      <c r="A1333" s="214">
        <v>1546511</v>
      </c>
      <c r="B1333" s="215" t="s">
        <v>4846</v>
      </c>
      <c r="C1333" s="215" t="s">
        <v>4775</v>
      </c>
      <c r="D1333" s="215" t="s">
        <v>4822</v>
      </c>
      <c r="E1333" s="217">
        <v>1</v>
      </c>
      <c r="F1333" s="206">
        <v>46035</v>
      </c>
      <c r="G1333" s="126">
        <v>1546511</v>
      </c>
      <c r="H1333" s="36" t="s">
        <v>45</v>
      </c>
      <c r="I1333" s="127" t="s">
        <v>4823</v>
      </c>
      <c r="J1333" s="35"/>
      <c r="K1333" s="36"/>
      <c r="L1333" s="162"/>
    </row>
    <row r="1334" spans="1:12" ht="15" hidden="1" customHeight="1">
      <c r="A1334" s="214">
        <v>1546502</v>
      </c>
      <c r="B1334" s="215" t="s">
        <v>4847</v>
      </c>
      <c r="C1334" s="215" t="s">
        <v>4775</v>
      </c>
      <c r="D1334" s="215" t="s">
        <v>4822</v>
      </c>
      <c r="E1334" s="217">
        <v>1</v>
      </c>
      <c r="F1334" s="206">
        <v>46035</v>
      </c>
      <c r="G1334" s="126">
        <v>1546502</v>
      </c>
      <c r="H1334" s="36" t="s">
        <v>45</v>
      </c>
      <c r="I1334" s="127" t="s">
        <v>4823</v>
      </c>
      <c r="J1334" s="35"/>
      <c r="K1334" s="36"/>
      <c r="L1334" s="162"/>
    </row>
    <row r="1335" spans="1:12" ht="15" hidden="1" customHeight="1">
      <c r="A1335" s="214">
        <v>1452047</v>
      </c>
      <c r="B1335" s="215" t="s">
        <v>4848</v>
      </c>
      <c r="C1335" s="215" t="s">
        <v>4793</v>
      </c>
      <c r="D1335" s="215" t="s">
        <v>4849</v>
      </c>
      <c r="E1335" s="217">
        <v>1</v>
      </c>
      <c r="F1335" s="206">
        <v>46035</v>
      </c>
      <c r="G1335" s="126">
        <v>1452047</v>
      </c>
      <c r="H1335" s="36" t="s">
        <v>45</v>
      </c>
      <c r="I1335" s="127" t="s">
        <v>4850</v>
      </c>
      <c r="J1335" s="35" t="s">
        <v>4851</v>
      </c>
      <c r="K1335" s="36"/>
      <c r="L1335" s="162"/>
    </row>
    <row r="1336" spans="1:12" ht="15" hidden="1" customHeight="1">
      <c r="A1336" s="214">
        <v>1452087</v>
      </c>
      <c r="B1336" s="215" t="s">
        <v>4852</v>
      </c>
      <c r="C1336" s="215" t="s">
        <v>4793</v>
      </c>
      <c r="D1336" s="215" t="s">
        <v>4849</v>
      </c>
      <c r="E1336" s="217">
        <v>1</v>
      </c>
      <c r="F1336" s="206">
        <v>46035</v>
      </c>
      <c r="G1336" s="126">
        <v>1452087</v>
      </c>
      <c r="H1336" s="36" t="s">
        <v>45</v>
      </c>
      <c r="I1336" s="127" t="s">
        <v>4850</v>
      </c>
      <c r="J1336" s="35" t="s">
        <v>4853</v>
      </c>
      <c r="K1336" s="36"/>
      <c r="L1336" s="162"/>
    </row>
    <row r="1337" spans="1:12" ht="15" hidden="1" customHeight="1">
      <c r="A1337" s="214">
        <v>1452088</v>
      </c>
      <c r="B1337" s="215" t="s">
        <v>4854</v>
      </c>
      <c r="C1337" s="215" t="s">
        <v>4793</v>
      </c>
      <c r="D1337" s="215" t="s">
        <v>4849</v>
      </c>
      <c r="E1337" s="217">
        <v>1</v>
      </c>
      <c r="F1337" s="206">
        <v>46035</v>
      </c>
      <c r="G1337" s="126">
        <v>1452088</v>
      </c>
      <c r="H1337" s="36" t="s">
        <v>45</v>
      </c>
      <c r="I1337" s="127" t="s">
        <v>4850</v>
      </c>
      <c r="J1337" s="35"/>
      <c r="K1337" s="36"/>
      <c r="L1337" s="162"/>
    </row>
    <row r="1338" spans="1:12" ht="15" hidden="1" customHeight="1">
      <c r="A1338" s="214">
        <v>1452103</v>
      </c>
      <c r="B1338" s="215" t="s">
        <v>4855</v>
      </c>
      <c r="C1338" s="215" t="s">
        <v>4793</v>
      </c>
      <c r="D1338" s="215" t="s">
        <v>4849</v>
      </c>
      <c r="E1338" s="217">
        <v>1</v>
      </c>
      <c r="F1338" s="206">
        <v>46035</v>
      </c>
      <c r="G1338" s="126">
        <v>1452103</v>
      </c>
      <c r="H1338" s="36" t="s">
        <v>45</v>
      </c>
      <c r="I1338" s="127" t="s">
        <v>4850</v>
      </c>
      <c r="J1338" s="35" t="s">
        <v>4856</v>
      </c>
      <c r="K1338" s="36"/>
      <c r="L1338" s="162"/>
    </row>
    <row r="1339" spans="1:12" ht="15" hidden="1" customHeight="1">
      <c r="A1339" s="214">
        <v>1452077</v>
      </c>
      <c r="B1339" s="215" t="s">
        <v>4857</v>
      </c>
      <c r="C1339" s="215" t="s">
        <v>4793</v>
      </c>
      <c r="D1339" s="215" t="s">
        <v>4858</v>
      </c>
      <c r="E1339" s="217">
        <v>1</v>
      </c>
      <c r="F1339" s="206">
        <v>46035</v>
      </c>
      <c r="G1339" s="126">
        <v>1452077</v>
      </c>
      <c r="H1339" s="36" t="s">
        <v>45</v>
      </c>
      <c r="I1339" s="127" t="s">
        <v>4850</v>
      </c>
      <c r="J1339" s="35" t="s">
        <v>4859</v>
      </c>
      <c r="K1339" s="36"/>
      <c r="L1339" s="162"/>
    </row>
    <row r="1340" spans="1:12" ht="15" hidden="1" customHeight="1">
      <c r="A1340" s="214">
        <v>1452078</v>
      </c>
      <c r="B1340" s="215" t="s">
        <v>4860</v>
      </c>
      <c r="C1340" s="215" t="s">
        <v>4793</v>
      </c>
      <c r="D1340" s="215" t="s">
        <v>4858</v>
      </c>
      <c r="E1340" s="217">
        <v>1</v>
      </c>
      <c r="F1340" s="206">
        <v>46035</v>
      </c>
      <c r="G1340" s="126">
        <v>1452078</v>
      </c>
      <c r="H1340" s="36" t="s">
        <v>45</v>
      </c>
      <c r="I1340" s="127" t="s">
        <v>4850</v>
      </c>
      <c r="J1340" s="35" t="s">
        <v>4861</v>
      </c>
      <c r="K1340" s="36"/>
      <c r="L1340" s="162"/>
    </row>
    <row r="1341" spans="1:12" ht="15" hidden="1" customHeight="1">
      <c r="A1341" s="214" t="s">
        <v>4862</v>
      </c>
      <c r="B1341" s="215" t="s">
        <v>4863</v>
      </c>
      <c r="C1341" s="215" t="s">
        <v>4793</v>
      </c>
      <c r="D1341" s="215" t="s">
        <v>4858</v>
      </c>
      <c r="E1341" s="217">
        <v>1</v>
      </c>
      <c r="F1341" s="206">
        <v>46035</v>
      </c>
      <c r="G1341" s="126" t="s">
        <v>4862</v>
      </c>
      <c r="H1341" s="36" t="s">
        <v>45</v>
      </c>
      <c r="I1341" s="127" t="s">
        <v>4850</v>
      </c>
      <c r="J1341" s="35"/>
      <c r="K1341" s="36"/>
      <c r="L1341" s="162"/>
    </row>
    <row r="1342" spans="1:12" ht="15" hidden="1" customHeight="1">
      <c r="A1342" s="214">
        <v>1452104</v>
      </c>
      <c r="B1342" s="215" t="s">
        <v>4864</v>
      </c>
      <c r="C1342" s="215" t="s">
        <v>4793</v>
      </c>
      <c r="D1342" s="215" t="s">
        <v>4858</v>
      </c>
      <c r="E1342" s="217">
        <v>1</v>
      </c>
      <c r="F1342" s="206">
        <v>46035</v>
      </c>
      <c r="G1342" s="126">
        <v>1452104</v>
      </c>
      <c r="H1342" s="36" t="s">
        <v>45</v>
      </c>
      <c r="I1342" s="127" t="s">
        <v>4850</v>
      </c>
      <c r="J1342" s="35" t="s">
        <v>4865</v>
      </c>
      <c r="K1342" s="36"/>
      <c r="L1342" s="162"/>
    </row>
    <row r="1343" spans="1:12" ht="15" hidden="1" customHeight="1">
      <c r="A1343" s="214">
        <v>763839</v>
      </c>
      <c r="B1343" s="215" t="s">
        <v>4866</v>
      </c>
      <c r="C1343" s="215" t="s">
        <v>4801</v>
      </c>
      <c r="D1343" s="215" t="s">
        <v>4867</v>
      </c>
      <c r="E1343" s="217">
        <v>1</v>
      </c>
      <c r="F1343" s="206">
        <v>46036</v>
      </c>
      <c r="G1343" s="126">
        <v>763839</v>
      </c>
      <c r="H1343" s="36" t="s">
        <v>4868</v>
      </c>
      <c r="I1343" s="230" t="s">
        <v>4869</v>
      </c>
      <c r="J1343" s="35"/>
      <c r="K1343" s="36"/>
      <c r="L1343" s="162"/>
    </row>
    <row r="1344" spans="1:12" ht="15" hidden="1" customHeight="1">
      <c r="A1344" s="214">
        <v>763840</v>
      </c>
      <c r="B1344" s="215" t="s">
        <v>4870</v>
      </c>
      <c r="C1344" s="215" t="s">
        <v>4801</v>
      </c>
      <c r="D1344" s="215" t="s">
        <v>4867</v>
      </c>
      <c r="E1344" s="217">
        <v>1</v>
      </c>
      <c r="F1344" s="206">
        <v>46036</v>
      </c>
      <c r="G1344" s="126">
        <v>763840</v>
      </c>
      <c r="H1344" s="36" t="s">
        <v>4871</v>
      </c>
      <c r="I1344" s="230" t="s">
        <v>4869</v>
      </c>
      <c r="J1344" s="35"/>
      <c r="K1344" s="36"/>
      <c r="L1344" s="162"/>
    </row>
    <row r="1345" spans="1:12" ht="15" hidden="1" customHeight="1">
      <c r="A1345" s="214">
        <v>763844</v>
      </c>
      <c r="B1345" s="215" t="s">
        <v>4872</v>
      </c>
      <c r="C1345" s="215" t="s">
        <v>4801</v>
      </c>
      <c r="D1345" s="215" t="s">
        <v>4867</v>
      </c>
      <c r="E1345" s="217">
        <v>1</v>
      </c>
      <c r="F1345" s="206">
        <v>46036</v>
      </c>
      <c r="G1345" s="126">
        <v>763844</v>
      </c>
      <c r="H1345" s="36" t="s">
        <v>4873</v>
      </c>
      <c r="I1345" s="230" t="s">
        <v>4869</v>
      </c>
      <c r="J1345" s="35"/>
      <c r="K1345" s="36"/>
      <c r="L1345" s="162"/>
    </row>
    <row r="1346" spans="1:12" ht="15" hidden="1" customHeight="1">
      <c r="A1346" s="214">
        <v>763845</v>
      </c>
      <c r="B1346" s="215" t="s">
        <v>4874</v>
      </c>
      <c r="C1346" s="215" t="s">
        <v>4801</v>
      </c>
      <c r="D1346" s="215" t="s">
        <v>4867</v>
      </c>
      <c r="E1346" s="217">
        <v>1</v>
      </c>
      <c r="F1346" s="206">
        <v>46036</v>
      </c>
      <c r="G1346" s="126">
        <v>763845</v>
      </c>
      <c r="H1346" s="36" t="s">
        <v>4875</v>
      </c>
      <c r="I1346" s="230" t="s">
        <v>4869</v>
      </c>
      <c r="J1346" s="35"/>
      <c r="K1346" s="36"/>
      <c r="L1346" s="162"/>
    </row>
    <row r="1347" spans="1:12" ht="15" hidden="1" customHeight="1">
      <c r="A1347" s="214">
        <v>763847</v>
      </c>
      <c r="B1347" s="215" t="s">
        <v>4876</v>
      </c>
      <c r="C1347" s="215" t="s">
        <v>4801</v>
      </c>
      <c r="D1347" s="215" t="s">
        <v>4867</v>
      </c>
      <c r="E1347" s="217">
        <v>1</v>
      </c>
      <c r="F1347" s="206">
        <v>46036</v>
      </c>
      <c r="G1347" s="126">
        <v>763847</v>
      </c>
      <c r="H1347" s="36" t="s">
        <v>4877</v>
      </c>
      <c r="I1347" s="230" t="s">
        <v>4869</v>
      </c>
      <c r="J1347" s="35"/>
      <c r="K1347" s="36"/>
      <c r="L1347" s="162"/>
    </row>
    <row r="1348" spans="1:12" ht="15" hidden="1" customHeight="1">
      <c r="A1348" s="214">
        <v>763849</v>
      </c>
      <c r="B1348" s="215" t="s">
        <v>4878</v>
      </c>
      <c r="C1348" s="215" t="s">
        <v>4801</v>
      </c>
      <c r="D1348" s="215" t="s">
        <v>4867</v>
      </c>
      <c r="E1348" s="217">
        <v>1</v>
      </c>
      <c r="F1348" s="206">
        <v>46036</v>
      </c>
      <c r="G1348" s="126">
        <v>763849</v>
      </c>
      <c r="H1348" s="36" t="s">
        <v>4879</v>
      </c>
      <c r="I1348" s="230" t="s">
        <v>4869</v>
      </c>
      <c r="J1348" s="35"/>
      <c r="K1348" s="36"/>
      <c r="L1348" s="162"/>
    </row>
    <row r="1349" spans="1:12" s="39" customFormat="1" ht="15" hidden="1" customHeight="1">
      <c r="A1349" s="214">
        <v>763723</v>
      </c>
      <c r="B1349" s="215" t="s">
        <v>4880</v>
      </c>
      <c r="C1349" s="215" t="s">
        <v>4801</v>
      </c>
      <c r="D1349" s="215" t="s">
        <v>4881</v>
      </c>
      <c r="E1349" s="217">
        <v>1</v>
      </c>
      <c r="F1349" s="229">
        <v>46078</v>
      </c>
      <c r="G1349" s="132"/>
      <c r="H1349" s="53"/>
      <c r="I1349" s="231" t="s">
        <v>4882</v>
      </c>
      <c r="J1349" s="52"/>
      <c r="K1349" s="53"/>
      <c r="L1349" s="169"/>
    </row>
    <row r="1350" spans="1:12" s="39" customFormat="1" ht="15" hidden="1" customHeight="1">
      <c r="A1350" s="214">
        <v>763725</v>
      </c>
      <c r="B1350" s="215" t="s">
        <v>4883</v>
      </c>
      <c r="C1350" s="215" t="s">
        <v>4801</v>
      </c>
      <c r="D1350" s="215" t="s">
        <v>4881</v>
      </c>
      <c r="E1350" s="217">
        <v>1</v>
      </c>
      <c r="F1350" s="229">
        <v>46078</v>
      </c>
      <c r="G1350" s="132"/>
      <c r="H1350" s="53"/>
      <c r="I1350" s="231"/>
      <c r="J1350" s="52"/>
      <c r="K1350" s="53"/>
      <c r="L1350" s="169"/>
    </row>
    <row r="1351" spans="1:12" s="39" customFormat="1" ht="15" hidden="1" customHeight="1">
      <c r="A1351" s="214">
        <v>763726</v>
      </c>
      <c r="B1351" s="215" t="s">
        <v>4884</v>
      </c>
      <c r="C1351" s="215" t="s">
        <v>4801</v>
      </c>
      <c r="D1351" s="215" t="s">
        <v>4881</v>
      </c>
      <c r="E1351" s="217">
        <v>1</v>
      </c>
      <c r="F1351" s="229">
        <v>46078</v>
      </c>
      <c r="G1351" s="132"/>
      <c r="H1351" s="53"/>
      <c r="I1351" s="231"/>
      <c r="J1351" s="52"/>
      <c r="K1351" s="53"/>
      <c r="L1351" s="169"/>
    </row>
    <row r="1352" spans="1:12" s="39" customFormat="1" ht="15" hidden="1" customHeight="1">
      <c r="A1352" s="214">
        <v>763727</v>
      </c>
      <c r="B1352" s="215" t="s">
        <v>4885</v>
      </c>
      <c r="C1352" s="215" t="s">
        <v>4801</v>
      </c>
      <c r="D1352" s="215" t="s">
        <v>4881</v>
      </c>
      <c r="E1352" s="217">
        <v>1</v>
      </c>
      <c r="F1352" s="229">
        <v>46078</v>
      </c>
      <c r="G1352" s="132"/>
      <c r="H1352" s="53"/>
      <c r="I1352" s="231"/>
      <c r="J1352" s="52"/>
      <c r="K1352" s="53"/>
      <c r="L1352" s="169"/>
    </row>
    <row r="1353" spans="1:12" ht="15" customHeight="1">
      <c r="A1353" s="164">
        <v>1475706</v>
      </c>
      <c r="B1353" s="203" t="s">
        <v>4886</v>
      </c>
      <c r="C1353" s="232" t="s">
        <v>4887</v>
      </c>
      <c r="D1353" s="204" t="s">
        <v>4888</v>
      </c>
      <c r="E1353" s="205">
        <v>10</v>
      </c>
      <c r="F1353" s="206">
        <v>44958</v>
      </c>
      <c r="G1353" s="126" t="s">
        <v>45</v>
      </c>
      <c r="H1353" s="36" t="s">
        <v>45</v>
      </c>
      <c r="I1353" s="127" t="s">
        <v>45</v>
      </c>
      <c r="J1353" s="35"/>
      <c r="K1353" s="36"/>
      <c r="L1353" s="162"/>
    </row>
    <row r="1354" spans="1:12" ht="15" customHeight="1">
      <c r="A1354" s="164">
        <v>1377325</v>
      </c>
      <c r="B1354" s="203" t="s">
        <v>4889</v>
      </c>
      <c r="C1354" s="232" t="s">
        <v>4887</v>
      </c>
      <c r="D1354" s="204" t="s">
        <v>4888</v>
      </c>
      <c r="E1354" s="205">
        <v>10</v>
      </c>
      <c r="F1354" s="206">
        <v>44958</v>
      </c>
      <c r="G1354" s="126" t="s">
        <v>45</v>
      </c>
      <c r="H1354" s="36" t="s">
        <v>45</v>
      </c>
      <c r="I1354" s="127" t="s">
        <v>45</v>
      </c>
      <c r="J1354" s="35"/>
      <c r="K1354" s="36"/>
      <c r="L1354" s="162"/>
    </row>
    <row r="1355" spans="1:12" ht="15" customHeight="1">
      <c r="A1355" s="164">
        <v>1337580</v>
      </c>
      <c r="B1355" s="203" t="s">
        <v>4890</v>
      </c>
      <c r="C1355" s="203" t="s">
        <v>1298</v>
      </c>
      <c r="D1355" s="204" t="s">
        <v>4888</v>
      </c>
      <c r="E1355" s="205">
        <v>10</v>
      </c>
      <c r="F1355" s="206">
        <v>44958</v>
      </c>
      <c r="G1355" s="126">
        <v>821153</v>
      </c>
      <c r="H1355" s="36" t="s">
        <v>4891</v>
      </c>
      <c r="I1355" s="127" t="s">
        <v>4892</v>
      </c>
      <c r="J1355" s="35"/>
      <c r="K1355" s="36"/>
      <c r="L1355" s="162"/>
    </row>
    <row r="1356" spans="1:12" ht="15" customHeight="1">
      <c r="A1356" s="164">
        <v>1184663</v>
      </c>
      <c r="B1356" s="203" t="s">
        <v>4893</v>
      </c>
      <c r="C1356" s="203" t="s">
        <v>1298</v>
      </c>
      <c r="D1356" s="204" t="s">
        <v>4888</v>
      </c>
      <c r="E1356" s="205">
        <v>10</v>
      </c>
      <c r="F1356" s="206">
        <v>44958</v>
      </c>
      <c r="G1356" s="126">
        <v>114421</v>
      </c>
      <c r="H1356" s="36" t="s">
        <v>4894</v>
      </c>
      <c r="I1356" s="127" t="s">
        <v>4892</v>
      </c>
      <c r="J1356" s="35"/>
      <c r="K1356" s="36"/>
      <c r="L1356" s="162"/>
    </row>
    <row r="1357" spans="1:12" ht="15" customHeight="1">
      <c r="A1357" s="164">
        <v>1184664</v>
      </c>
      <c r="B1357" s="203" t="s">
        <v>4895</v>
      </c>
      <c r="C1357" s="203" t="s">
        <v>1298</v>
      </c>
      <c r="D1357" s="204" t="s">
        <v>4888</v>
      </c>
      <c r="E1357" s="205">
        <v>10</v>
      </c>
      <c r="F1357" s="206">
        <v>44958</v>
      </c>
      <c r="G1357" s="126">
        <v>114420</v>
      </c>
      <c r="H1357" s="36" t="s">
        <v>4896</v>
      </c>
      <c r="I1357" s="127" t="s">
        <v>4892</v>
      </c>
      <c r="J1357" s="35"/>
      <c r="K1357" s="36"/>
      <c r="L1357" s="162"/>
    </row>
    <row r="1358" spans="1:12" ht="15" customHeight="1">
      <c r="A1358" s="164">
        <v>1184665</v>
      </c>
      <c r="B1358" s="203" t="s">
        <v>4897</v>
      </c>
      <c r="C1358" s="203" t="s">
        <v>1298</v>
      </c>
      <c r="D1358" s="204" t="s">
        <v>4888</v>
      </c>
      <c r="E1358" s="205">
        <v>10</v>
      </c>
      <c r="F1358" s="206">
        <v>44958</v>
      </c>
      <c r="G1358" s="126">
        <v>1140142</v>
      </c>
      <c r="H1358" s="36" t="s">
        <v>4898</v>
      </c>
      <c r="I1358" s="127" t="s">
        <v>4892</v>
      </c>
      <c r="J1358" s="36"/>
      <c r="K1358" s="36"/>
      <c r="L1358" s="127"/>
    </row>
    <row r="1359" spans="1:12" ht="15" customHeight="1">
      <c r="A1359" s="164">
        <v>825416</v>
      </c>
      <c r="B1359" s="203" t="s">
        <v>4899</v>
      </c>
      <c r="C1359" s="203" t="s">
        <v>4900</v>
      </c>
      <c r="D1359" s="204" t="s">
        <v>4888</v>
      </c>
      <c r="E1359" s="205">
        <v>10</v>
      </c>
      <c r="F1359" s="206">
        <v>44958</v>
      </c>
      <c r="G1359" s="126"/>
      <c r="H1359" s="36"/>
      <c r="I1359" s="127"/>
      <c r="J1359" s="36"/>
      <c r="K1359" s="36"/>
      <c r="L1359" s="127"/>
    </row>
    <row r="1360" spans="1:12" ht="15" customHeight="1">
      <c r="A1360" s="164">
        <v>1364230</v>
      </c>
      <c r="B1360" s="203" t="s">
        <v>4901</v>
      </c>
      <c r="C1360" s="203" t="s">
        <v>4900</v>
      </c>
      <c r="D1360" s="204" t="s">
        <v>4888</v>
      </c>
      <c r="E1360" s="205">
        <v>10</v>
      </c>
      <c r="F1360" s="206">
        <v>44958</v>
      </c>
      <c r="G1360" s="126"/>
      <c r="H1360" s="36"/>
      <c r="I1360" s="127"/>
      <c r="J1360" s="36"/>
      <c r="K1360" s="36"/>
      <c r="L1360" s="127"/>
    </row>
    <row r="1361" spans="1:12" ht="15" customHeight="1">
      <c r="A1361" s="164">
        <v>1364254</v>
      </c>
      <c r="B1361" s="203" t="s">
        <v>4902</v>
      </c>
      <c r="C1361" s="203" t="s">
        <v>4900</v>
      </c>
      <c r="D1361" s="204" t="s">
        <v>4888</v>
      </c>
      <c r="E1361" s="205">
        <v>10</v>
      </c>
      <c r="F1361" s="206">
        <v>44958</v>
      </c>
      <c r="G1361" s="126"/>
      <c r="H1361" s="36"/>
      <c r="I1361" s="127"/>
      <c r="J1361" s="36"/>
      <c r="K1361" s="36"/>
      <c r="L1361" s="127"/>
    </row>
    <row r="1362" spans="1:12" ht="15" customHeight="1">
      <c r="A1362" s="164">
        <v>1364272</v>
      </c>
      <c r="B1362" s="203" t="s">
        <v>4903</v>
      </c>
      <c r="C1362" s="203" t="s">
        <v>4900</v>
      </c>
      <c r="D1362" s="204" t="s">
        <v>4888</v>
      </c>
      <c r="E1362" s="205">
        <v>10</v>
      </c>
      <c r="F1362" s="206">
        <v>44958</v>
      </c>
      <c r="G1362" s="126"/>
      <c r="H1362" s="36"/>
      <c r="I1362" s="127"/>
      <c r="J1362" s="36"/>
      <c r="K1362" s="36"/>
      <c r="L1362" s="127"/>
    </row>
    <row r="1363" spans="1:12" ht="15" customHeight="1">
      <c r="A1363" s="164">
        <v>1184666</v>
      </c>
      <c r="B1363" s="203" t="s">
        <v>4904</v>
      </c>
      <c r="C1363" s="203" t="s">
        <v>1298</v>
      </c>
      <c r="D1363" s="204" t="s">
        <v>4888</v>
      </c>
      <c r="E1363" s="205">
        <v>10</v>
      </c>
      <c r="F1363" s="206">
        <v>44958</v>
      </c>
      <c r="G1363" s="126">
        <v>114427</v>
      </c>
      <c r="H1363" s="36" t="s">
        <v>4905</v>
      </c>
      <c r="I1363" s="127" t="s">
        <v>2680</v>
      </c>
      <c r="J1363" s="35"/>
      <c r="K1363" s="36"/>
      <c r="L1363" s="162"/>
    </row>
    <row r="1364" spans="1:12" s="39" customFormat="1" ht="15" customHeight="1">
      <c r="A1364" s="164">
        <v>1343867</v>
      </c>
      <c r="B1364" s="203" t="s">
        <v>4906</v>
      </c>
      <c r="C1364" s="203" t="s">
        <v>4226</v>
      </c>
      <c r="D1364" s="203" t="s">
        <v>4888</v>
      </c>
      <c r="E1364" s="205">
        <v>10</v>
      </c>
      <c r="F1364" s="206">
        <v>44958</v>
      </c>
      <c r="G1364" s="126"/>
      <c r="H1364" s="36"/>
      <c r="I1364" s="127"/>
      <c r="J1364" s="52"/>
      <c r="K1364" s="53"/>
      <c r="L1364" s="169"/>
    </row>
    <row r="1365" spans="1:12" s="39" customFormat="1" ht="15" customHeight="1">
      <c r="A1365" s="164">
        <v>1475225</v>
      </c>
      <c r="B1365" s="203" t="s">
        <v>4907</v>
      </c>
      <c r="C1365" s="203" t="s">
        <v>4908</v>
      </c>
      <c r="D1365" s="203" t="s">
        <v>4888</v>
      </c>
      <c r="E1365" s="205">
        <v>10</v>
      </c>
      <c r="F1365" s="206">
        <v>44958</v>
      </c>
      <c r="G1365" s="126"/>
      <c r="H1365" s="36"/>
      <c r="I1365" s="127"/>
      <c r="J1365" s="52"/>
      <c r="K1365" s="53"/>
      <c r="L1365" s="169"/>
    </row>
    <row r="1366" spans="1:12" ht="15" customHeight="1">
      <c r="A1366" s="164">
        <v>1184667</v>
      </c>
      <c r="B1366" s="203" t="s">
        <v>4909</v>
      </c>
      <c r="C1366" s="203" t="s">
        <v>1298</v>
      </c>
      <c r="D1366" s="204" t="s">
        <v>4888</v>
      </c>
      <c r="E1366" s="205">
        <v>10</v>
      </c>
      <c r="F1366" s="206">
        <v>44958</v>
      </c>
      <c r="G1366" s="126">
        <v>114424</v>
      </c>
      <c r="H1366" s="36" t="s">
        <v>4910</v>
      </c>
      <c r="I1366" s="127" t="s">
        <v>4892</v>
      </c>
      <c r="J1366" s="35"/>
      <c r="K1366" s="36"/>
      <c r="L1366" s="162"/>
    </row>
    <row r="1367" spans="1:12" ht="15" customHeight="1">
      <c r="A1367" s="164">
        <v>1387412</v>
      </c>
      <c r="B1367" s="203" t="s">
        <v>4911</v>
      </c>
      <c r="C1367" s="203" t="s">
        <v>2055</v>
      </c>
      <c r="D1367" s="204" t="s">
        <v>4888</v>
      </c>
      <c r="E1367" s="205">
        <v>10</v>
      </c>
      <c r="F1367" s="206">
        <v>44958</v>
      </c>
      <c r="G1367" s="126" t="s">
        <v>45</v>
      </c>
      <c r="H1367" s="36" t="s">
        <v>45</v>
      </c>
      <c r="I1367" s="233" t="s">
        <v>45</v>
      </c>
      <c r="J1367" s="35"/>
      <c r="K1367" s="36"/>
      <c r="L1367" s="162"/>
    </row>
    <row r="1368" spans="1:12" ht="15" customHeight="1">
      <c r="A1368" s="164">
        <v>1329039</v>
      </c>
      <c r="B1368" s="203" t="s">
        <v>4912</v>
      </c>
      <c r="C1368" s="203" t="s">
        <v>4223</v>
      </c>
      <c r="D1368" s="204" t="s">
        <v>4888</v>
      </c>
      <c r="E1368" s="205">
        <v>10</v>
      </c>
      <c r="F1368" s="206">
        <v>44958</v>
      </c>
      <c r="G1368" s="126" t="s">
        <v>45</v>
      </c>
      <c r="H1368" s="36" t="s">
        <v>45</v>
      </c>
      <c r="I1368" s="233" t="s">
        <v>45</v>
      </c>
      <c r="J1368" s="35"/>
      <c r="K1368" s="36"/>
      <c r="L1368" s="162"/>
    </row>
    <row r="1369" spans="1:12" ht="15" customHeight="1">
      <c r="A1369" s="164">
        <v>1387423</v>
      </c>
      <c r="B1369" s="203" t="s">
        <v>4913</v>
      </c>
      <c r="C1369" s="203" t="s">
        <v>2336</v>
      </c>
      <c r="D1369" s="204" t="s">
        <v>4888</v>
      </c>
      <c r="E1369" s="205">
        <v>10</v>
      </c>
      <c r="F1369" s="206">
        <v>44958</v>
      </c>
      <c r="G1369" s="126" t="s">
        <v>45</v>
      </c>
      <c r="H1369" s="36" t="s">
        <v>45</v>
      </c>
      <c r="I1369" s="233" t="s">
        <v>45</v>
      </c>
      <c r="J1369" s="35"/>
      <c r="K1369" s="36"/>
      <c r="L1369" s="162"/>
    </row>
    <row r="1370" spans="1:12" ht="15" customHeight="1">
      <c r="A1370" s="164">
        <v>1184859</v>
      </c>
      <c r="B1370" s="203" t="s">
        <v>4914</v>
      </c>
      <c r="C1370" s="203" t="s">
        <v>4915</v>
      </c>
      <c r="D1370" s="204" t="s">
        <v>4916</v>
      </c>
      <c r="E1370" s="205">
        <v>2</v>
      </c>
      <c r="F1370" s="206">
        <v>43118</v>
      </c>
      <c r="G1370" s="126">
        <v>962598</v>
      </c>
      <c r="H1370" s="36" t="s">
        <v>4917</v>
      </c>
      <c r="I1370" s="127" t="s">
        <v>4918</v>
      </c>
      <c r="J1370" s="179">
        <v>114417</v>
      </c>
      <c r="K1370" s="36" t="s">
        <v>4919</v>
      </c>
      <c r="L1370" s="162" t="s">
        <v>4892</v>
      </c>
    </row>
    <row r="1371" spans="1:12" ht="15" customHeight="1">
      <c r="A1371" s="164">
        <v>1184858</v>
      </c>
      <c r="B1371" s="203" t="s">
        <v>4920</v>
      </c>
      <c r="C1371" s="203" t="s">
        <v>4915</v>
      </c>
      <c r="D1371" s="204" t="s">
        <v>4916</v>
      </c>
      <c r="E1371" s="205">
        <v>2</v>
      </c>
      <c r="F1371" s="206">
        <v>43118</v>
      </c>
      <c r="G1371" s="126">
        <v>962595</v>
      </c>
      <c r="H1371" s="36" t="s">
        <v>4921</v>
      </c>
      <c r="I1371" s="127" t="s">
        <v>4918</v>
      </c>
      <c r="J1371" s="179">
        <v>114416</v>
      </c>
      <c r="K1371" s="36" t="s">
        <v>4922</v>
      </c>
      <c r="L1371" s="162" t="s">
        <v>4892</v>
      </c>
    </row>
    <row r="1372" spans="1:12" ht="15" customHeight="1">
      <c r="A1372" s="164">
        <v>1184669</v>
      </c>
      <c r="B1372" s="203" t="s">
        <v>4923</v>
      </c>
      <c r="C1372" s="203" t="s">
        <v>4924</v>
      </c>
      <c r="D1372" s="204" t="s">
        <v>4925</v>
      </c>
      <c r="E1372" s="205">
        <v>3</v>
      </c>
      <c r="F1372" s="206">
        <v>44963</v>
      </c>
      <c r="G1372" s="126">
        <v>899231</v>
      </c>
      <c r="H1372" s="36" t="s">
        <v>4926</v>
      </c>
      <c r="I1372" s="127" t="s">
        <v>4892</v>
      </c>
      <c r="J1372" s="35"/>
      <c r="K1372" s="36"/>
      <c r="L1372" s="162"/>
    </row>
    <row r="1373" spans="1:12" ht="15" customHeight="1">
      <c r="A1373" s="164">
        <v>1184668</v>
      </c>
      <c r="B1373" s="203" t="s">
        <v>4927</v>
      </c>
      <c r="C1373" s="203" t="s">
        <v>4924</v>
      </c>
      <c r="D1373" s="204" t="s">
        <v>4925</v>
      </c>
      <c r="E1373" s="205">
        <v>3</v>
      </c>
      <c r="F1373" s="206">
        <v>44963</v>
      </c>
      <c r="G1373" s="126">
        <v>899230</v>
      </c>
      <c r="H1373" s="36" t="s">
        <v>4928</v>
      </c>
      <c r="I1373" s="127" t="s">
        <v>4892</v>
      </c>
      <c r="J1373" s="35"/>
      <c r="K1373" s="36"/>
      <c r="L1373" s="162"/>
    </row>
    <row r="1374" spans="1:12" ht="15" customHeight="1">
      <c r="A1374" s="164">
        <v>1184672</v>
      </c>
      <c r="B1374" s="203" t="s">
        <v>4929</v>
      </c>
      <c r="C1374" s="203" t="s">
        <v>4924</v>
      </c>
      <c r="D1374" s="204" t="s">
        <v>4925</v>
      </c>
      <c r="E1374" s="205">
        <v>3</v>
      </c>
      <c r="F1374" s="206">
        <v>44963</v>
      </c>
      <c r="G1374" s="126">
        <v>114419</v>
      </c>
      <c r="H1374" s="36" t="s">
        <v>4930</v>
      </c>
      <c r="I1374" s="127" t="s">
        <v>4892</v>
      </c>
      <c r="J1374" s="35"/>
      <c r="K1374" s="36"/>
      <c r="L1374" s="162"/>
    </row>
    <row r="1375" spans="1:12" ht="15" customHeight="1">
      <c r="A1375" s="164">
        <v>1184670</v>
      </c>
      <c r="B1375" s="203" t="s">
        <v>4931</v>
      </c>
      <c r="C1375" s="203" t="s">
        <v>4924</v>
      </c>
      <c r="D1375" s="204" t="s">
        <v>4925</v>
      </c>
      <c r="E1375" s="205">
        <v>3</v>
      </c>
      <c r="F1375" s="206">
        <v>44963</v>
      </c>
      <c r="G1375" s="126">
        <v>114418</v>
      </c>
      <c r="H1375" s="36" t="s">
        <v>4932</v>
      </c>
      <c r="I1375" s="127" t="s">
        <v>4892</v>
      </c>
      <c r="J1375" s="35"/>
      <c r="K1375" s="36"/>
      <c r="L1375" s="162"/>
    </row>
    <row r="1376" spans="1:12" ht="15" customHeight="1">
      <c r="A1376" s="164">
        <v>1353756</v>
      </c>
      <c r="B1376" s="203" t="s">
        <v>4933</v>
      </c>
      <c r="C1376" s="203" t="s">
        <v>4924</v>
      </c>
      <c r="D1376" s="204" t="s">
        <v>4925</v>
      </c>
      <c r="E1376" s="205">
        <v>3</v>
      </c>
      <c r="F1376" s="206">
        <v>44963</v>
      </c>
      <c r="G1376" s="126"/>
      <c r="H1376" s="36"/>
      <c r="I1376" s="127"/>
      <c r="J1376" s="35"/>
      <c r="K1376" s="36"/>
      <c r="L1376" s="162"/>
    </row>
    <row r="1377" spans="1:12" ht="15" customHeight="1">
      <c r="A1377" s="164">
        <v>1353729</v>
      </c>
      <c r="B1377" s="203" t="s">
        <v>4934</v>
      </c>
      <c r="C1377" s="203" t="s">
        <v>4924</v>
      </c>
      <c r="D1377" s="204" t="s">
        <v>4925</v>
      </c>
      <c r="E1377" s="205">
        <v>3</v>
      </c>
      <c r="F1377" s="206">
        <v>44963</v>
      </c>
      <c r="G1377" s="126"/>
      <c r="H1377" s="36"/>
      <c r="I1377" s="127"/>
      <c r="J1377" s="35"/>
      <c r="K1377" s="36"/>
      <c r="L1377" s="162"/>
    </row>
    <row r="1378" spans="1:12" ht="15" customHeight="1">
      <c r="A1378" s="164">
        <v>1184676</v>
      </c>
      <c r="B1378" s="203" t="s">
        <v>4935</v>
      </c>
      <c r="C1378" s="203" t="s">
        <v>4924</v>
      </c>
      <c r="D1378" s="204" t="s">
        <v>4936</v>
      </c>
      <c r="E1378" s="205">
        <v>2</v>
      </c>
      <c r="F1378" s="206">
        <v>43711</v>
      </c>
      <c r="G1378" s="126">
        <v>899229</v>
      </c>
      <c r="H1378" s="36" t="s">
        <v>4937</v>
      </c>
      <c r="I1378" s="127" t="s">
        <v>4892</v>
      </c>
      <c r="J1378" s="35"/>
      <c r="K1378" s="36"/>
      <c r="L1378" s="162"/>
    </row>
    <row r="1379" spans="1:12" ht="15" customHeight="1">
      <c r="A1379" s="164">
        <v>1184675</v>
      </c>
      <c r="B1379" s="203" t="s">
        <v>4938</v>
      </c>
      <c r="C1379" s="203" t="s">
        <v>4924</v>
      </c>
      <c r="D1379" s="204" t="s">
        <v>4936</v>
      </c>
      <c r="E1379" s="205">
        <v>2</v>
      </c>
      <c r="F1379" s="206">
        <v>43711</v>
      </c>
      <c r="G1379" s="126">
        <v>899128</v>
      </c>
      <c r="H1379" s="36" t="s">
        <v>4939</v>
      </c>
      <c r="I1379" s="127" t="s">
        <v>4892</v>
      </c>
      <c r="J1379" s="35"/>
      <c r="K1379" s="36"/>
      <c r="L1379" s="162"/>
    </row>
    <row r="1380" spans="1:12" ht="15" customHeight="1">
      <c r="A1380" s="164">
        <v>1184677</v>
      </c>
      <c r="B1380" s="203" t="s">
        <v>4940</v>
      </c>
      <c r="C1380" s="203" t="s">
        <v>4941</v>
      </c>
      <c r="D1380" s="204" t="s">
        <v>4942</v>
      </c>
      <c r="E1380" s="205">
        <v>3</v>
      </c>
      <c r="F1380" s="206">
        <v>44257</v>
      </c>
      <c r="G1380" s="126">
        <v>980975</v>
      </c>
      <c r="H1380" s="36" t="s">
        <v>4943</v>
      </c>
      <c r="I1380" s="127" t="s">
        <v>4944</v>
      </c>
      <c r="J1380" s="35"/>
      <c r="K1380" s="36"/>
      <c r="L1380" s="162"/>
    </row>
    <row r="1381" spans="1:12" ht="15" customHeight="1">
      <c r="A1381" s="164">
        <v>1335975</v>
      </c>
      <c r="B1381" s="203" t="s">
        <v>4945</v>
      </c>
      <c r="C1381" s="203" t="s">
        <v>4946</v>
      </c>
      <c r="D1381" s="204" t="s">
        <v>4947</v>
      </c>
      <c r="E1381" s="205">
        <v>2</v>
      </c>
      <c r="F1381" s="206">
        <v>43585</v>
      </c>
      <c r="G1381" s="126">
        <v>962594</v>
      </c>
      <c r="H1381" s="36" t="s">
        <v>4948</v>
      </c>
      <c r="I1381" s="127" t="s">
        <v>4918</v>
      </c>
      <c r="J1381" s="179">
        <v>114415</v>
      </c>
      <c r="K1381" s="36" t="s">
        <v>4949</v>
      </c>
      <c r="L1381" s="127" t="s">
        <v>4892</v>
      </c>
    </row>
    <row r="1382" spans="1:12" ht="15" customHeight="1">
      <c r="A1382" s="208">
        <v>1184678</v>
      </c>
      <c r="B1382" s="207" t="s">
        <v>4950</v>
      </c>
      <c r="C1382" s="207" t="s">
        <v>4951</v>
      </c>
      <c r="D1382" s="209" t="s">
        <v>4952</v>
      </c>
      <c r="E1382" s="205">
        <v>1</v>
      </c>
      <c r="F1382" s="206">
        <v>42415</v>
      </c>
      <c r="G1382" s="126">
        <v>114423</v>
      </c>
      <c r="H1382" s="36" t="s">
        <v>4953</v>
      </c>
      <c r="I1382" s="127" t="s">
        <v>4892</v>
      </c>
      <c r="J1382" s="35"/>
      <c r="K1382" s="36"/>
      <c r="L1382" s="162"/>
    </row>
    <row r="1383" spans="1:12" ht="15" customHeight="1">
      <c r="A1383" s="208">
        <v>1184679</v>
      </c>
      <c r="B1383" s="207" t="s">
        <v>4954</v>
      </c>
      <c r="C1383" s="207" t="s">
        <v>4951</v>
      </c>
      <c r="D1383" s="209" t="s">
        <v>4952</v>
      </c>
      <c r="E1383" s="205">
        <v>1</v>
      </c>
      <c r="F1383" s="206">
        <v>42415</v>
      </c>
      <c r="G1383" s="126">
        <v>114422</v>
      </c>
      <c r="H1383" s="36" t="s">
        <v>4955</v>
      </c>
      <c r="I1383" s="127" t="s">
        <v>4892</v>
      </c>
      <c r="J1383" s="35"/>
      <c r="K1383" s="36"/>
      <c r="L1383" s="162"/>
    </row>
    <row r="1384" spans="1:12" ht="15" customHeight="1">
      <c r="A1384" s="208">
        <v>1184680</v>
      </c>
      <c r="B1384" s="207" t="s">
        <v>4956</v>
      </c>
      <c r="C1384" s="207" t="s">
        <v>4957</v>
      </c>
      <c r="D1384" s="209" t="s">
        <v>4958</v>
      </c>
      <c r="E1384" s="205">
        <v>1</v>
      </c>
      <c r="F1384" s="206">
        <v>42415</v>
      </c>
      <c r="G1384" s="126">
        <v>114428</v>
      </c>
      <c r="H1384" s="36" t="s">
        <v>4959</v>
      </c>
      <c r="I1384" s="127" t="s">
        <v>2680</v>
      </c>
      <c r="J1384" s="35"/>
      <c r="K1384" s="36"/>
      <c r="L1384" s="162"/>
    </row>
    <row r="1385" spans="1:12" ht="15" customHeight="1">
      <c r="A1385" s="208">
        <v>1184682</v>
      </c>
      <c r="B1385" s="207" t="s">
        <v>4960</v>
      </c>
      <c r="C1385" s="207" t="s">
        <v>4961</v>
      </c>
      <c r="D1385" s="209" t="s">
        <v>4962</v>
      </c>
      <c r="E1385" s="205">
        <v>1</v>
      </c>
      <c r="F1385" s="206">
        <v>42416</v>
      </c>
      <c r="G1385" s="126">
        <v>980974</v>
      </c>
      <c r="H1385" s="36" t="s">
        <v>4963</v>
      </c>
      <c r="I1385" s="127" t="s">
        <v>4944</v>
      </c>
      <c r="J1385" s="35"/>
      <c r="K1385" s="36"/>
      <c r="L1385" s="162"/>
    </row>
    <row r="1386" spans="1:12" ht="15" customHeight="1">
      <c r="A1386" s="208">
        <v>1184681</v>
      </c>
      <c r="B1386" s="207" t="s">
        <v>4964</v>
      </c>
      <c r="C1386" s="207" t="s">
        <v>4961</v>
      </c>
      <c r="D1386" s="209" t="s">
        <v>4962</v>
      </c>
      <c r="E1386" s="205">
        <v>1</v>
      </c>
      <c r="F1386" s="206">
        <v>42416</v>
      </c>
      <c r="G1386" s="126">
        <v>980973</v>
      </c>
      <c r="H1386" s="36" t="s">
        <v>4965</v>
      </c>
      <c r="I1386" s="127" t="s">
        <v>4944</v>
      </c>
      <c r="J1386" s="35"/>
      <c r="K1386" s="36"/>
      <c r="L1386" s="162"/>
    </row>
    <row r="1387" spans="1:12" ht="15" customHeight="1">
      <c r="A1387" s="208">
        <v>1364190</v>
      </c>
      <c r="B1387" s="207" t="s">
        <v>4966</v>
      </c>
      <c r="C1387" s="207" t="s">
        <v>2015</v>
      </c>
      <c r="D1387" s="209" t="s">
        <v>4967</v>
      </c>
      <c r="E1387" s="205">
        <v>2</v>
      </c>
      <c r="F1387" s="206">
        <v>43887</v>
      </c>
      <c r="G1387" s="126" t="s">
        <v>45</v>
      </c>
      <c r="H1387" s="36" t="s">
        <v>45</v>
      </c>
      <c r="I1387" s="127" t="s">
        <v>45</v>
      </c>
      <c r="J1387" s="35"/>
      <c r="K1387" s="36"/>
      <c r="L1387" s="162"/>
    </row>
    <row r="1388" spans="1:12" ht="15" customHeight="1">
      <c r="A1388" s="208">
        <v>1364233</v>
      </c>
      <c r="B1388" s="207" t="s">
        <v>4968</v>
      </c>
      <c r="C1388" s="207" t="s">
        <v>2015</v>
      </c>
      <c r="D1388" s="209" t="s">
        <v>4967</v>
      </c>
      <c r="E1388" s="205">
        <v>2</v>
      </c>
      <c r="F1388" s="206">
        <v>43887</v>
      </c>
      <c r="G1388" s="126" t="s">
        <v>45</v>
      </c>
      <c r="H1388" s="36" t="s">
        <v>45</v>
      </c>
      <c r="I1388" s="127" t="s">
        <v>45</v>
      </c>
      <c r="J1388" s="35"/>
      <c r="K1388" s="36"/>
      <c r="L1388" s="162"/>
    </row>
    <row r="1389" spans="1:12" s="39" customFormat="1" ht="15" customHeight="1">
      <c r="A1389" s="164">
        <v>1319156</v>
      </c>
      <c r="B1389" s="203" t="s">
        <v>4969</v>
      </c>
      <c r="C1389" s="203" t="s">
        <v>288</v>
      </c>
      <c r="D1389" s="204" t="s">
        <v>4970</v>
      </c>
      <c r="E1389" s="205">
        <v>1</v>
      </c>
      <c r="F1389" s="206">
        <v>43333</v>
      </c>
      <c r="G1389" s="126" t="s">
        <v>45</v>
      </c>
      <c r="H1389" s="36" t="s">
        <v>45</v>
      </c>
      <c r="I1389" s="127" t="s">
        <v>45</v>
      </c>
      <c r="J1389" s="52"/>
      <c r="K1389" s="53"/>
      <c r="L1389" s="169"/>
    </row>
    <row r="1390" spans="1:12" s="39" customFormat="1" ht="15" customHeight="1">
      <c r="A1390" s="164">
        <v>1319185</v>
      </c>
      <c r="B1390" s="203" t="s">
        <v>4971</v>
      </c>
      <c r="C1390" s="203" t="s">
        <v>288</v>
      </c>
      <c r="D1390" s="204" t="s">
        <v>4972</v>
      </c>
      <c r="E1390" s="205">
        <v>1</v>
      </c>
      <c r="F1390" s="206">
        <v>43333</v>
      </c>
      <c r="G1390" s="126" t="s">
        <v>45</v>
      </c>
      <c r="H1390" s="36" t="s">
        <v>45</v>
      </c>
      <c r="I1390" s="127" t="s">
        <v>45</v>
      </c>
      <c r="J1390" s="52"/>
      <c r="K1390" s="53"/>
      <c r="L1390" s="169"/>
    </row>
    <row r="1391" spans="1:12" s="39" customFormat="1" ht="15" customHeight="1">
      <c r="A1391" s="164">
        <v>1326738</v>
      </c>
      <c r="B1391" s="203" t="s">
        <v>4973</v>
      </c>
      <c r="C1391" s="203" t="s">
        <v>1886</v>
      </c>
      <c r="D1391" s="204" t="s">
        <v>4974</v>
      </c>
      <c r="E1391" s="205">
        <v>1</v>
      </c>
      <c r="F1391" s="206">
        <v>43468</v>
      </c>
      <c r="G1391" s="126" t="s">
        <v>45</v>
      </c>
      <c r="H1391" s="36" t="s">
        <v>45</v>
      </c>
      <c r="I1391" s="127" t="s">
        <v>45</v>
      </c>
      <c r="J1391" s="52"/>
      <c r="K1391" s="53"/>
      <c r="L1391" s="169"/>
    </row>
    <row r="1392" spans="1:12" s="39" customFormat="1" ht="15" customHeight="1">
      <c r="A1392" s="164">
        <v>1329065</v>
      </c>
      <c r="B1392" s="203" t="s">
        <v>4975</v>
      </c>
      <c r="C1392" s="203" t="s">
        <v>3894</v>
      </c>
      <c r="D1392" s="204" t="s">
        <v>4976</v>
      </c>
      <c r="E1392" s="205">
        <v>1</v>
      </c>
      <c r="F1392" s="206">
        <v>43494</v>
      </c>
      <c r="G1392" s="126"/>
      <c r="H1392" s="36" t="s">
        <v>45</v>
      </c>
      <c r="I1392" s="127" t="s">
        <v>45</v>
      </c>
      <c r="J1392" s="52"/>
      <c r="K1392" s="53"/>
      <c r="L1392" s="169"/>
    </row>
    <row r="1393" spans="1:12" s="39" customFormat="1" ht="15" customHeight="1">
      <c r="A1393" s="164">
        <v>1343907</v>
      </c>
      <c r="B1393" s="203" t="s">
        <v>4977</v>
      </c>
      <c r="C1393" s="203" t="s">
        <v>4226</v>
      </c>
      <c r="D1393" s="203" t="s">
        <v>4978</v>
      </c>
      <c r="E1393" s="205">
        <v>5</v>
      </c>
      <c r="F1393" s="206">
        <v>44943</v>
      </c>
      <c r="G1393" s="126"/>
      <c r="H1393" s="36"/>
      <c r="I1393" s="127"/>
      <c r="J1393" s="52"/>
      <c r="K1393" s="53"/>
      <c r="L1393" s="169"/>
    </row>
    <row r="1394" spans="1:12" s="39" customFormat="1" ht="15" customHeight="1">
      <c r="A1394" s="164">
        <v>1475561</v>
      </c>
      <c r="B1394" s="234" t="s">
        <v>4979</v>
      </c>
      <c r="C1394" s="234" t="s">
        <v>4908</v>
      </c>
      <c r="D1394" s="234" t="s">
        <v>4978</v>
      </c>
      <c r="E1394" s="205">
        <v>5</v>
      </c>
      <c r="F1394" s="206">
        <v>44943</v>
      </c>
      <c r="G1394" s="126"/>
      <c r="H1394" s="36"/>
      <c r="I1394" s="127"/>
      <c r="J1394" s="52"/>
      <c r="K1394" s="53"/>
      <c r="L1394" s="169"/>
    </row>
    <row r="1395" spans="1:12" s="39" customFormat="1" ht="15" customHeight="1">
      <c r="A1395" s="164">
        <v>1329056</v>
      </c>
      <c r="B1395" s="203" t="s">
        <v>4980</v>
      </c>
      <c r="C1395" s="203" t="s">
        <v>4223</v>
      </c>
      <c r="D1395" s="204" t="s">
        <v>4978</v>
      </c>
      <c r="E1395" s="205">
        <v>5</v>
      </c>
      <c r="F1395" s="206">
        <v>44943</v>
      </c>
      <c r="G1395" s="126"/>
      <c r="H1395" s="36" t="s">
        <v>45</v>
      </c>
      <c r="I1395" s="127" t="s">
        <v>45</v>
      </c>
      <c r="J1395" s="52"/>
      <c r="K1395" s="53"/>
      <c r="L1395" s="169"/>
    </row>
    <row r="1396" spans="1:12" s="39" customFormat="1" ht="15" customHeight="1">
      <c r="A1396" s="164">
        <v>1387397</v>
      </c>
      <c r="B1396" s="203" t="s">
        <v>4981</v>
      </c>
      <c r="C1396" s="203" t="s">
        <v>2055</v>
      </c>
      <c r="D1396" s="203" t="s">
        <v>4978</v>
      </c>
      <c r="E1396" s="205">
        <v>5</v>
      </c>
      <c r="F1396" s="206">
        <v>44943</v>
      </c>
      <c r="G1396" s="126"/>
      <c r="H1396" s="36"/>
      <c r="I1396" s="127"/>
      <c r="J1396" s="52"/>
      <c r="K1396" s="53"/>
      <c r="L1396" s="169"/>
    </row>
    <row r="1397" spans="1:12" s="39" customFormat="1" ht="15" customHeight="1">
      <c r="A1397" s="164">
        <v>1453922</v>
      </c>
      <c r="B1397" s="203" t="s">
        <v>4982</v>
      </c>
      <c r="C1397" s="203" t="s">
        <v>4983</v>
      </c>
      <c r="D1397" s="203" t="s">
        <v>4978</v>
      </c>
      <c r="E1397" s="205">
        <v>5</v>
      </c>
      <c r="F1397" s="206">
        <v>44943</v>
      </c>
      <c r="G1397" s="126"/>
      <c r="H1397" s="36"/>
      <c r="I1397" s="127"/>
      <c r="J1397" s="52"/>
      <c r="K1397" s="53"/>
      <c r="L1397" s="169"/>
    </row>
    <row r="1398" spans="1:12" s="39" customFormat="1" ht="15" customHeight="1">
      <c r="A1398" s="164">
        <v>1387406</v>
      </c>
      <c r="B1398" s="203" t="s">
        <v>4984</v>
      </c>
      <c r="C1398" s="203" t="s">
        <v>2336</v>
      </c>
      <c r="D1398" s="203" t="s">
        <v>4978</v>
      </c>
      <c r="E1398" s="205">
        <v>5</v>
      </c>
      <c r="F1398" s="206">
        <v>44943</v>
      </c>
      <c r="G1398" s="126"/>
      <c r="H1398" s="36"/>
      <c r="I1398" s="127"/>
      <c r="J1398" s="52"/>
      <c r="K1398" s="53"/>
      <c r="L1398" s="169"/>
    </row>
    <row r="1399" spans="1:12" s="39" customFormat="1" ht="15" customHeight="1">
      <c r="A1399" s="164">
        <v>1329073</v>
      </c>
      <c r="B1399" s="203" t="s">
        <v>4985</v>
      </c>
      <c r="C1399" s="203" t="s">
        <v>3894</v>
      </c>
      <c r="D1399" s="204" t="s">
        <v>4978</v>
      </c>
      <c r="E1399" s="205">
        <v>6</v>
      </c>
      <c r="F1399" s="206">
        <v>45481</v>
      </c>
      <c r="G1399" s="126"/>
      <c r="H1399" s="36" t="s">
        <v>45</v>
      </c>
      <c r="I1399" s="127" t="s">
        <v>45</v>
      </c>
      <c r="J1399" s="52"/>
      <c r="K1399" s="53"/>
      <c r="L1399" s="169"/>
    </row>
    <row r="1400" spans="1:12" s="39" customFormat="1" ht="15" customHeight="1">
      <c r="A1400" s="164">
        <v>1514693</v>
      </c>
      <c r="B1400" s="203" t="s">
        <v>4986</v>
      </c>
      <c r="C1400" s="203" t="s">
        <v>3813</v>
      </c>
      <c r="D1400" s="203" t="s">
        <v>4978</v>
      </c>
      <c r="E1400" s="205">
        <v>6</v>
      </c>
      <c r="F1400" s="206">
        <v>45481</v>
      </c>
      <c r="G1400" s="126"/>
      <c r="H1400" s="36"/>
      <c r="I1400" s="127"/>
      <c r="J1400" s="52"/>
      <c r="K1400" s="53"/>
      <c r="L1400" s="169"/>
    </row>
    <row r="1401" spans="1:12" s="39" customFormat="1" ht="15" customHeight="1">
      <c r="A1401" s="164">
        <v>1337628</v>
      </c>
      <c r="B1401" s="203" t="s">
        <v>4987</v>
      </c>
      <c r="C1401" s="203" t="s">
        <v>3897</v>
      </c>
      <c r="D1401" s="204" t="s">
        <v>4988</v>
      </c>
      <c r="E1401" s="205">
        <v>2</v>
      </c>
      <c r="F1401" s="206">
        <v>43452</v>
      </c>
      <c r="G1401" s="126" t="s">
        <v>45</v>
      </c>
      <c r="H1401" s="36" t="s">
        <v>45</v>
      </c>
      <c r="I1401" s="127" t="s">
        <v>45</v>
      </c>
      <c r="J1401" s="52"/>
      <c r="K1401" s="53"/>
      <c r="L1401" s="169"/>
    </row>
    <row r="1402" spans="1:12" s="39" customFormat="1" ht="15" customHeight="1">
      <c r="A1402" s="164">
        <v>1337615</v>
      </c>
      <c r="B1402" s="203" t="s">
        <v>4989</v>
      </c>
      <c r="C1402" s="203" t="s">
        <v>3897</v>
      </c>
      <c r="D1402" s="204" t="s">
        <v>4990</v>
      </c>
      <c r="E1402" s="205">
        <v>1</v>
      </c>
      <c r="F1402" s="206">
        <v>43584</v>
      </c>
      <c r="G1402" s="126" t="s">
        <v>45</v>
      </c>
      <c r="H1402" s="36" t="s">
        <v>45</v>
      </c>
      <c r="I1402" s="127" t="s">
        <v>45</v>
      </c>
      <c r="J1402" s="52"/>
      <c r="K1402" s="53"/>
      <c r="L1402" s="169"/>
    </row>
    <row r="1403" spans="1:12" s="39" customFormat="1" ht="15" customHeight="1">
      <c r="A1403" s="164">
        <v>1362473</v>
      </c>
      <c r="B1403" s="203" t="s">
        <v>4991</v>
      </c>
      <c r="C1403" s="203" t="s">
        <v>3916</v>
      </c>
      <c r="D1403" s="204" t="s">
        <v>4992</v>
      </c>
      <c r="E1403" s="205">
        <v>1</v>
      </c>
      <c r="F1403" s="206">
        <v>43846</v>
      </c>
      <c r="G1403" s="126" t="s">
        <v>45</v>
      </c>
      <c r="H1403" s="36" t="s">
        <v>45</v>
      </c>
      <c r="I1403" s="127" t="s">
        <v>45</v>
      </c>
      <c r="J1403" s="52"/>
      <c r="K1403" s="53"/>
      <c r="L1403" s="169"/>
    </row>
    <row r="1404" spans="1:12" s="39" customFormat="1" ht="15" customHeight="1">
      <c r="A1404" s="164">
        <v>1362472</v>
      </c>
      <c r="B1404" s="203" t="s">
        <v>4993</v>
      </c>
      <c r="C1404" s="203" t="s">
        <v>3916</v>
      </c>
      <c r="D1404" s="204" t="s">
        <v>4994</v>
      </c>
      <c r="E1404" s="205">
        <v>1</v>
      </c>
      <c r="F1404" s="206">
        <v>43850</v>
      </c>
      <c r="G1404" s="126" t="s">
        <v>45</v>
      </c>
      <c r="H1404" s="36" t="s">
        <v>45</v>
      </c>
      <c r="I1404" s="127" t="s">
        <v>45</v>
      </c>
      <c r="J1404" s="52"/>
      <c r="K1404" s="53"/>
      <c r="L1404" s="169"/>
    </row>
    <row r="1405" spans="1:12" ht="15" customHeight="1">
      <c r="A1405" s="164">
        <v>1364255</v>
      </c>
      <c r="B1405" s="203" t="s">
        <v>4995</v>
      </c>
      <c r="C1405" s="203" t="s">
        <v>4996</v>
      </c>
      <c r="D1405" s="204" t="s">
        <v>4997</v>
      </c>
      <c r="E1405" s="205">
        <v>1</v>
      </c>
      <c r="F1405" s="206">
        <v>43874</v>
      </c>
      <c r="G1405" s="126"/>
      <c r="H1405" s="36"/>
      <c r="I1405" s="127"/>
      <c r="J1405" s="36"/>
      <c r="K1405" s="36"/>
      <c r="L1405" s="127"/>
    </row>
    <row r="1406" spans="1:12" ht="15" customHeight="1">
      <c r="A1406" s="164">
        <v>1364220</v>
      </c>
      <c r="B1406" s="203" t="s">
        <v>4998</v>
      </c>
      <c r="C1406" s="203" t="s">
        <v>4996</v>
      </c>
      <c r="D1406" s="204" t="s">
        <v>4997</v>
      </c>
      <c r="E1406" s="205">
        <v>1</v>
      </c>
      <c r="F1406" s="206">
        <v>43874</v>
      </c>
      <c r="G1406" s="126"/>
      <c r="H1406" s="36"/>
      <c r="I1406" s="127"/>
      <c r="J1406" s="36"/>
      <c r="K1406" s="36"/>
      <c r="L1406" s="127"/>
    </row>
    <row r="1407" spans="1:12" ht="15" customHeight="1">
      <c r="A1407" s="164">
        <v>1377220</v>
      </c>
      <c r="B1407" s="203" t="s">
        <v>4999</v>
      </c>
      <c r="C1407" s="203" t="s">
        <v>359</v>
      </c>
      <c r="D1407" s="204" t="s">
        <v>5000</v>
      </c>
      <c r="E1407" s="205">
        <v>2</v>
      </c>
      <c r="F1407" s="206">
        <v>44273</v>
      </c>
      <c r="G1407" s="126" t="s">
        <v>45</v>
      </c>
      <c r="H1407" s="36" t="s">
        <v>45</v>
      </c>
      <c r="I1407" s="127" t="s">
        <v>45</v>
      </c>
      <c r="J1407" s="36"/>
      <c r="K1407" s="36"/>
      <c r="L1407" s="127"/>
    </row>
    <row r="1408" spans="1:12" ht="15" customHeight="1">
      <c r="A1408" s="164">
        <v>1377245</v>
      </c>
      <c r="B1408" s="203" t="s">
        <v>5001</v>
      </c>
      <c r="C1408" s="203" t="s">
        <v>359</v>
      </c>
      <c r="D1408" s="204" t="s">
        <v>5002</v>
      </c>
      <c r="E1408" s="205">
        <v>1</v>
      </c>
      <c r="F1408" s="206">
        <v>44041</v>
      </c>
      <c r="G1408" s="126" t="s">
        <v>45</v>
      </c>
      <c r="H1408" s="36" t="s">
        <v>45</v>
      </c>
      <c r="I1408" s="127" t="s">
        <v>45</v>
      </c>
      <c r="J1408" s="36"/>
      <c r="K1408" s="36"/>
      <c r="L1408" s="127"/>
    </row>
    <row r="1409" spans="1:12" ht="15" customHeight="1">
      <c r="A1409" s="235">
        <v>1378136</v>
      </c>
      <c r="B1409" s="203" t="s">
        <v>5003</v>
      </c>
      <c r="C1409" s="203" t="s">
        <v>3615</v>
      </c>
      <c r="D1409" s="204" t="s">
        <v>5004</v>
      </c>
      <c r="E1409" s="205">
        <v>1</v>
      </c>
      <c r="F1409" s="206">
        <v>44063</v>
      </c>
      <c r="G1409" s="126" t="s">
        <v>45</v>
      </c>
      <c r="H1409" s="36" t="s">
        <v>45</v>
      </c>
      <c r="I1409" s="127" t="s">
        <v>45</v>
      </c>
      <c r="J1409" s="36"/>
      <c r="K1409" s="36"/>
      <c r="L1409" s="127"/>
    </row>
    <row r="1410" spans="1:12" ht="15" customHeight="1">
      <c r="A1410" s="164">
        <v>1378156</v>
      </c>
      <c r="B1410" s="203" t="s">
        <v>5005</v>
      </c>
      <c r="C1410" s="203" t="s">
        <v>3615</v>
      </c>
      <c r="D1410" s="204" t="s">
        <v>5006</v>
      </c>
      <c r="E1410" s="205">
        <v>1</v>
      </c>
      <c r="F1410" s="206">
        <v>44063</v>
      </c>
      <c r="G1410" s="126" t="s">
        <v>45</v>
      </c>
      <c r="H1410" s="36" t="s">
        <v>45</v>
      </c>
      <c r="I1410" s="127" t="s">
        <v>45</v>
      </c>
      <c r="J1410" s="36"/>
      <c r="K1410" s="36"/>
      <c r="L1410" s="127"/>
    </row>
    <row r="1411" spans="1:12" ht="15" customHeight="1">
      <c r="A1411" s="164">
        <v>1379677</v>
      </c>
      <c r="B1411" s="203" t="s">
        <v>5007</v>
      </c>
      <c r="C1411" s="203" t="s">
        <v>5008</v>
      </c>
      <c r="D1411" s="204" t="s">
        <v>5009</v>
      </c>
      <c r="E1411" s="205">
        <v>1</v>
      </c>
      <c r="F1411" s="206">
        <v>44095</v>
      </c>
      <c r="G1411" s="126" t="s">
        <v>45</v>
      </c>
      <c r="H1411" s="36" t="s">
        <v>45</v>
      </c>
      <c r="I1411" s="127" t="s">
        <v>45</v>
      </c>
      <c r="J1411" s="36"/>
      <c r="K1411" s="36"/>
      <c r="L1411" s="127"/>
    </row>
    <row r="1412" spans="1:12" s="39" customFormat="1" ht="15" customHeight="1">
      <c r="A1412" s="164">
        <v>1385223</v>
      </c>
      <c r="B1412" s="203" t="s">
        <v>5010</v>
      </c>
      <c r="C1412" s="203" t="s">
        <v>2482</v>
      </c>
      <c r="D1412" s="204" t="s">
        <v>5011</v>
      </c>
      <c r="E1412" s="205">
        <v>1</v>
      </c>
      <c r="F1412" s="206">
        <v>44137</v>
      </c>
      <c r="G1412" s="126" t="s">
        <v>45</v>
      </c>
      <c r="H1412" s="36" t="s">
        <v>45</v>
      </c>
      <c r="I1412" s="127" t="s">
        <v>45</v>
      </c>
      <c r="J1412" s="52"/>
      <c r="K1412" s="53"/>
      <c r="L1412" s="169"/>
    </row>
    <row r="1413" spans="1:12" ht="15" customHeight="1">
      <c r="A1413" s="164">
        <v>1385273</v>
      </c>
      <c r="B1413" s="203" t="s">
        <v>5012</v>
      </c>
      <c r="C1413" s="203" t="s">
        <v>432</v>
      </c>
      <c r="D1413" s="204" t="s">
        <v>5013</v>
      </c>
      <c r="E1413" s="205">
        <v>1</v>
      </c>
      <c r="F1413" s="206">
        <v>44140</v>
      </c>
      <c r="G1413" s="126" t="s">
        <v>45</v>
      </c>
      <c r="H1413" s="36" t="s">
        <v>45</v>
      </c>
      <c r="I1413" s="127" t="s">
        <v>45</v>
      </c>
      <c r="J1413" s="36"/>
      <c r="K1413" s="36"/>
      <c r="L1413" s="127"/>
    </row>
    <row r="1414" spans="1:12" ht="15" customHeight="1">
      <c r="A1414" s="164">
        <v>1385219</v>
      </c>
      <c r="B1414" s="203" t="s">
        <v>5014</v>
      </c>
      <c r="C1414" s="203" t="s">
        <v>432</v>
      </c>
      <c r="D1414" s="204" t="s">
        <v>5015</v>
      </c>
      <c r="E1414" s="205">
        <v>1</v>
      </c>
      <c r="F1414" s="206">
        <v>44145</v>
      </c>
      <c r="G1414" s="126" t="s">
        <v>45</v>
      </c>
      <c r="H1414" s="36" t="s">
        <v>45</v>
      </c>
      <c r="I1414" s="127" t="s">
        <v>45</v>
      </c>
      <c r="J1414" s="36"/>
      <c r="K1414" s="36"/>
      <c r="L1414" s="127"/>
    </row>
    <row r="1415" spans="1:12" ht="15" customHeight="1">
      <c r="A1415" s="164">
        <v>1385249</v>
      </c>
      <c r="B1415" s="203" t="s">
        <v>5016</v>
      </c>
      <c r="C1415" s="203" t="s">
        <v>432</v>
      </c>
      <c r="D1415" s="204" t="s">
        <v>5017</v>
      </c>
      <c r="E1415" s="205">
        <v>1</v>
      </c>
      <c r="F1415" s="206">
        <v>44145</v>
      </c>
      <c r="G1415" s="126" t="s">
        <v>45</v>
      </c>
      <c r="H1415" s="36" t="s">
        <v>45</v>
      </c>
      <c r="I1415" s="127" t="s">
        <v>45</v>
      </c>
      <c r="J1415" s="36"/>
      <c r="K1415" s="36"/>
      <c r="L1415" s="127"/>
    </row>
    <row r="1416" spans="1:12" ht="15" customHeight="1">
      <c r="A1416" s="164">
        <v>1386016</v>
      </c>
      <c r="B1416" s="203" t="s">
        <v>5018</v>
      </c>
      <c r="C1416" s="203" t="s">
        <v>2052</v>
      </c>
      <c r="D1416" s="204" t="s">
        <v>5019</v>
      </c>
      <c r="E1416" s="205">
        <v>2</v>
      </c>
      <c r="F1416" s="206">
        <v>45629</v>
      </c>
      <c r="G1416" s="126" t="s">
        <v>45</v>
      </c>
      <c r="H1416" s="36" t="s">
        <v>45</v>
      </c>
      <c r="I1416" s="127" t="s">
        <v>45</v>
      </c>
      <c r="J1416" s="36"/>
      <c r="K1416" s="36"/>
      <c r="L1416" s="127"/>
    </row>
    <row r="1417" spans="1:12" ht="15" customHeight="1">
      <c r="A1417" s="164">
        <v>1388977</v>
      </c>
      <c r="B1417" s="203" t="s">
        <v>5020</v>
      </c>
      <c r="C1417" s="203" t="s">
        <v>3788</v>
      </c>
      <c r="D1417" s="204" t="s">
        <v>5021</v>
      </c>
      <c r="E1417" s="205">
        <v>1</v>
      </c>
      <c r="F1417" s="206">
        <v>44214</v>
      </c>
      <c r="G1417" s="126"/>
      <c r="H1417" s="36"/>
      <c r="I1417" s="127"/>
      <c r="J1417" s="36"/>
      <c r="K1417" s="36"/>
      <c r="L1417" s="127"/>
    </row>
    <row r="1418" spans="1:12" ht="15" customHeight="1">
      <c r="A1418" s="164">
        <v>1389033</v>
      </c>
      <c r="B1418" s="203" t="s">
        <v>5022</v>
      </c>
      <c r="C1418" s="203" t="s">
        <v>3788</v>
      </c>
      <c r="D1418" s="204" t="s">
        <v>5023</v>
      </c>
      <c r="E1418" s="205">
        <v>1</v>
      </c>
      <c r="F1418" s="206">
        <v>44214</v>
      </c>
      <c r="G1418" s="126"/>
      <c r="H1418" s="36"/>
      <c r="I1418" s="127"/>
      <c r="J1418" s="36"/>
      <c r="K1418" s="36"/>
      <c r="L1418" s="127"/>
    </row>
    <row r="1419" spans="1:12" ht="15" customHeight="1">
      <c r="A1419" s="164">
        <v>1428431</v>
      </c>
      <c r="B1419" s="203" t="s">
        <v>5024</v>
      </c>
      <c r="C1419" s="203" t="s">
        <v>3455</v>
      </c>
      <c r="D1419" s="204" t="s">
        <v>5025</v>
      </c>
      <c r="E1419" s="205">
        <v>1</v>
      </c>
      <c r="F1419" s="206">
        <v>44307</v>
      </c>
      <c r="G1419" s="126" t="s">
        <v>45</v>
      </c>
      <c r="H1419" s="36" t="s">
        <v>45</v>
      </c>
      <c r="I1419" s="127" t="s">
        <v>45</v>
      </c>
      <c r="J1419" s="36"/>
      <c r="K1419" s="36"/>
      <c r="L1419" s="127"/>
    </row>
    <row r="1420" spans="1:12" ht="15" customHeight="1">
      <c r="A1420" s="164">
        <v>1428417</v>
      </c>
      <c r="B1420" s="203" t="s">
        <v>5026</v>
      </c>
      <c r="C1420" s="203" t="s">
        <v>3455</v>
      </c>
      <c r="D1420" s="204" t="s">
        <v>5027</v>
      </c>
      <c r="E1420" s="205">
        <v>3</v>
      </c>
      <c r="F1420" s="206">
        <v>44467</v>
      </c>
      <c r="G1420" s="126" t="s">
        <v>45</v>
      </c>
      <c r="H1420" s="36" t="s">
        <v>45</v>
      </c>
      <c r="I1420" s="127" t="s">
        <v>45</v>
      </c>
      <c r="J1420" s="36"/>
      <c r="K1420" s="36"/>
      <c r="L1420" s="127"/>
    </row>
    <row r="1421" spans="1:12" ht="15" customHeight="1">
      <c r="A1421" s="164">
        <v>1449111</v>
      </c>
      <c r="B1421" s="203" t="s">
        <v>5028</v>
      </c>
      <c r="C1421" s="203" t="s">
        <v>2382</v>
      </c>
      <c r="D1421" s="204" t="s">
        <v>5029</v>
      </c>
      <c r="E1421" s="205">
        <v>1</v>
      </c>
      <c r="F1421" s="206">
        <v>44567</v>
      </c>
      <c r="G1421" s="126" t="s">
        <v>45</v>
      </c>
      <c r="H1421" s="36" t="s">
        <v>45</v>
      </c>
      <c r="I1421" s="127" t="s">
        <v>45</v>
      </c>
      <c r="J1421" s="36"/>
      <c r="K1421" s="36"/>
      <c r="L1421" s="127"/>
    </row>
    <row r="1422" spans="1:12" ht="15" customHeight="1">
      <c r="A1422" s="164">
        <v>1449088</v>
      </c>
      <c r="B1422" s="203" t="s">
        <v>5030</v>
      </c>
      <c r="C1422" s="203" t="s">
        <v>2379</v>
      </c>
      <c r="D1422" s="204" t="s">
        <v>5029</v>
      </c>
      <c r="E1422" s="205">
        <v>1</v>
      </c>
      <c r="F1422" s="206">
        <v>44567</v>
      </c>
      <c r="G1422" s="126" t="s">
        <v>45</v>
      </c>
      <c r="H1422" s="36" t="s">
        <v>45</v>
      </c>
      <c r="I1422" s="127" t="s">
        <v>45</v>
      </c>
      <c r="J1422" s="36"/>
      <c r="K1422" s="36"/>
      <c r="L1422" s="127"/>
    </row>
    <row r="1423" spans="1:12" ht="15" customHeight="1">
      <c r="A1423" s="164">
        <v>1458280</v>
      </c>
      <c r="B1423" s="203" t="s">
        <v>5031</v>
      </c>
      <c r="C1423" s="203" t="s">
        <v>5032</v>
      </c>
      <c r="D1423" s="204" t="s">
        <v>5033</v>
      </c>
      <c r="E1423" s="205">
        <v>1</v>
      </c>
      <c r="F1423" s="206">
        <v>44697</v>
      </c>
      <c r="G1423" s="126" t="s">
        <v>45</v>
      </c>
      <c r="H1423" s="36" t="s">
        <v>45</v>
      </c>
      <c r="I1423" s="127" t="s">
        <v>45</v>
      </c>
      <c r="J1423" s="36"/>
      <c r="K1423" s="36"/>
      <c r="L1423" s="127"/>
    </row>
    <row r="1424" spans="1:12" ht="15" customHeight="1">
      <c r="A1424" s="164">
        <v>1458743</v>
      </c>
      <c r="B1424" s="203" t="s">
        <v>5034</v>
      </c>
      <c r="C1424" s="203" t="s">
        <v>3951</v>
      </c>
      <c r="D1424" s="204" t="s">
        <v>5035</v>
      </c>
      <c r="E1424" s="205">
        <v>1</v>
      </c>
      <c r="F1424" s="206">
        <v>44711</v>
      </c>
      <c r="G1424" s="126" t="s">
        <v>45</v>
      </c>
      <c r="H1424" s="36" t="s">
        <v>45</v>
      </c>
      <c r="I1424" s="127" t="s">
        <v>45</v>
      </c>
      <c r="J1424" s="36"/>
      <c r="K1424" s="36"/>
      <c r="L1424" s="127"/>
    </row>
    <row r="1425" spans="1:12" ht="15" customHeight="1">
      <c r="A1425" s="164">
        <v>1458753</v>
      </c>
      <c r="B1425" s="203" t="s">
        <v>5036</v>
      </c>
      <c r="C1425" s="203" t="s">
        <v>3951</v>
      </c>
      <c r="D1425" s="204" t="s">
        <v>5035</v>
      </c>
      <c r="E1425" s="205">
        <v>1</v>
      </c>
      <c r="F1425" s="206">
        <v>44711</v>
      </c>
      <c r="G1425" s="126" t="s">
        <v>45</v>
      </c>
      <c r="H1425" s="36" t="s">
        <v>45</v>
      </c>
      <c r="I1425" s="127" t="s">
        <v>45</v>
      </c>
      <c r="J1425" s="36"/>
      <c r="K1425" s="36"/>
      <c r="L1425" s="127"/>
    </row>
    <row r="1426" spans="1:12" ht="15" customHeight="1">
      <c r="A1426" s="164">
        <v>1458783</v>
      </c>
      <c r="B1426" s="203" t="s">
        <v>5037</v>
      </c>
      <c r="C1426" s="203" t="s">
        <v>3951</v>
      </c>
      <c r="D1426" s="204" t="s">
        <v>5035</v>
      </c>
      <c r="E1426" s="205">
        <v>1</v>
      </c>
      <c r="F1426" s="206">
        <v>44711</v>
      </c>
      <c r="G1426" s="126" t="s">
        <v>45</v>
      </c>
      <c r="H1426" s="36" t="s">
        <v>45</v>
      </c>
      <c r="I1426" s="127" t="s">
        <v>45</v>
      </c>
      <c r="J1426" s="36"/>
      <c r="K1426" s="36"/>
      <c r="L1426" s="127"/>
    </row>
    <row r="1427" spans="1:12" ht="15" customHeight="1">
      <c r="A1427" s="164">
        <v>1458784</v>
      </c>
      <c r="B1427" s="203" t="s">
        <v>5038</v>
      </c>
      <c r="C1427" s="203" t="s">
        <v>3951</v>
      </c>
      <c r="D1427" s="204" t="s">
        <v>5035</v>
      </c>
      <c r="E1427" s="205">
        <v>1</v>
      </c>
      <c r="F1427" s="206">
        <v>44711</v>
      </c>
      <c r="G1427" s="126" t="s">
        <v>45</v>
      </c>
      <c r="H1427" s="36" t="s">
        <v>45</v>
      </c>
      <c r="I1427" s="127" t="s">
        <v>45</v>
      </c>
      <c r="J1427" s="36"/>
      <c r="K1427" s="36"/>
      <c r="L1427" s="127"/>
    </row>
    <row r="1428" spans="1:12" ht="15" customHeight="1">
      <c r="A1428" s="164">
        <v>1458766</v>
      </c>
      <c r="B1428" s="203" t="s">
        <v>5039</v>
      </c>
      <c r="C1428" s="203" t="s">
        <v>3951</v>
      </c>
      <c r="D1428" s="204" t="s">
        <v>5035</v>
      </c>
      <c r="E1428" s="205">
        <v>1</v>
      </c>
      <c r="F1428" s="206">
        <v>44711</v>
      </c>
      <c r="G1428" s="126" t="s">
        <v>45</v>
      </c>
      <c r="H1428" s="36" t="s">
        <v>45</v>
      </c>
      <c r="I1428" s="127" t="s">
        <v>45</v>
      </c>
      <c r="J1428" s="36"/>
      <c r="K1428" s="36"/>
      <c r="L1428" s="127"/>
    </row>
    <row r="1429" spans="1:12" ht="15" customHeight="1">
      <c r="A1429" s="164">
        <v>1476005</v>
      </c>
      <c r="B1429" s="234" t="s">
        <v>5040</v>
      </c>
      <c r="C1429" s="203" t="s">
        <v>5041</v>
      </c>
      <c r="D1429" s="234" t="s">
        <v>5042</v>
      </c>
      <c r="E1429" s="205">
        <v>1</v>
      </c>
      <c r="F1429" s="206">
        <v>44964</v>
      </c>
      <c r="G1429" s="126" t="s">
        <v>45</v>
      </c>
      <c r="H1429" s="36" t="s">
        <v>45</v>
      </c>
      <c r="I1429" s="127" t="s">
        <v>45</v>
      </c>
      <c r="J1429" s="36"/>
      <c r="K1429" s="36"/>
      <c r="L1429" s="127"/>
    </row>
    <row r="1430" spans="1:12" ht="15" customHeight="1">
      <c r="A1430" s="164">
        <v>1551306</v>
      </c>
      <c r="B1430" s="234" t="s">
        <v>5043</v>
      </c>
      <c r="C1430" s="234" t="s">
        <v>5044</v>
      </c>
      <c r="D1430" s="234" t="s">
        <v>5045</v>
      </c>
      <c r="E1430" s="205">
        <v>2</v>
      </c>
      <c r="F1430" s="206">
        <v>45895</v>
      </c>
      <c r="G1430" s="126">
        <v>899231</v>
      </c>
      <c r="H1430" s="36" t="s">
        <v>4926</v>
      </c>
      <c r="I1430" s="127" t="s">
        <v>4892</v>
      </c>
      <c r="J1430" s="35"/>
      <c r="K1430" s="36"/>
      <c r="L1430" s="162"/>
    </row>
    <row r="1431" spans="1:12" ht="15" customHeight="1">
      <c r="A1431" s="164">
        <v>1477523</v>
      </c>
      <c r="B1431" s="234" t="s">
        <v>5046</v>
      </c>
      <c r="C1431" s="234" t="s">
        <v>4000</v>
      </c>
      <c r="D1431" s="234" t="s">
        <v>5045</v>
      </c>
      <c r="E1431" s="217">
        <v>2</v>
      </c>
      <c r="F1431" s="206">
        <v>45895</v>
      </c>
      <c r="G1431" s="126">
        <v>899231</v>
      </c>
      <c r="H1431" s="36" t="s">
        <v>4926</v>
      </c>
      <c r="I1431" s="127" t="s">
        <v>4892</v>
      </c>
      <c r="J1431" s="35"/>
      <c r="K1431" s="36"/>
      <c r="L1431" s="162"/>
    </row>
    <row r="1432" spans="1:12" ht="15" customHeight="1">
      <c r="A1432" s="164">
        <v>1477526</v>
      </c>
      <c r="B1432" s="234" t="s">
        <v>5047</v>
      </c>
      <c r="C1432" s="234" t="s">
        <v>4000</v>
      </c>
      <c r="D1432" s="234" t="s">
        <v>5045</v>
      </c>
      <c r="E1432" s="217">
        <v>2</v>
      </c>
      <c r="F1432" s="206">
        <v>45895</v>
      </c>
      <c r="G1432" s="126">
        <v>899231</v>
      </c>
      <c r="H1432" s="36" t="s">
        <v>4926</v>
      </c>
      <c r="I1432" s="127" t="s">
        <v>4892</v>
      </c>
      <c r="J1432" s="35"/>
      <c r="K1432" s="36"/>
      <c r="L1432" s="162"/>
    </row>
    <row r="1433" spans="1:12" ht="15" customHeight="1">
      <c r="A1433" s="164">
        <v>1477496</v>
      </c>
      <c r="B1433" s="234" t="s">
        <v>5048</v>
      </c>
      <c r="C1433" s="234" t="s">
        <v>4000</v>
      </c>
      <c r="D1433" s="234" t="s">
        <v>5049</v>
      </c>
      <c r="E1433" s="205">
        <v>1</v>
      </c>
      <c r="F1433" s="206">
        <v>44965</v>
      </c>
      <c r="G1433" s="126">
        <v>899231</v>
      </c>
      <c r="H1433" s="36" t="s">
        <v>4926</v>
      </c>
      <c r="I1433" s="127" t="s">
        <v>4892</v>
      </c>
      <c r="J1433" s="35"/>
      <c r="K1433" s="36"/>
      <c r="L1433" s="162"/>
    </row>
    <row r="1434" spans="1:12" ht="15" customHeight="1">
      <c r="A1434" s="164">
        <v>1477516</v>
      </c>
      <c r="B1434" s="234" t="s">
        <v>5050</v>
      </c>
      <c r="C1434" s="234" t="s">
        <v>4000</v>
      </c>
      <c r="D1434" s="234" t="s">
        <v>5049</v>
      </c>
      <c r="E1434" s="205">
        <v>1</v>
      </c>
      <c r="F1434" s="206">
        <v>44965</v>
      </c>
      <c r="G1434" s="126">
        <v>899231</v>
      </c>
      <c r="H1434" s="36" t="s">
        <v>4926</v>
      </c>
      <c r="I1434" s="127" t="s">
        <v>4892</v>
      </c>
      <c r="J1434" s="35"/>
      <c r="K1434" s="36"/>
      <c r="L1434" s="162"/>
    </row>
    <row r="1435" spans="1:12" ht="15" customHeight="1">
      <c r="A1435" s="164">
        <v>1480474</v>
      </c>
      <c r="B1435" s="203" t="s">
        <v>5051</v>
      </c>
      <c r="C1435" s="203" t="s">
        <v>3951</v>
      </c>
      <c r="D1435" s="234" t="s">
        <v>5052</v>
      </c>
      <c r="E1435" s="205">
        <v>1</v>
      </c>
      <c r="F1435" s="206">
        <v>45020</v>
      </c>
      <c r="G1435" s="126" t="s">
        <v>45</v>
      </c>
      <c r="H1435" s="36" t="s">
        <v>45</v>
      </c>
      <c r="I1435" s="127" t="s">
        <v>45</v>
      </c>
      <c r="J1435" s="36"/>
      <c r="K1435" s="36"/>
      <c r="L1435" s="127"/>
    </row>
    <row r="1436" spans="1:12" ht="15" customHeight="1">
      <c r="A1436" s="164">
        <v>1480478</v>
      </c>
      <c r="B1436" s="203" t="s">
        <v>5053</v>
      </c>
      <c r="C1436" s="203" t="s">
        <v>3951</v>
      </c>
      <c r="D1436" s="234" t="s">
        <v>5052</v>
      </c>
      <c r="E1436" s="205">
        <v>1</v>
      </c>
      <c r="F1436" s="206">
        <v>45020</v>
      </c>
      <c r="G1436" s="126" t="s">
        <v>45</v>
      </c>
      <c r="H1436" s="36" t="s">
        <v>45</v>
      </c>
      <c r="I1436" s="127" t="s">
        <v>45</v>
      </c>
      <c r="J1436" s="36"/>
      <c r="K1436" s="36"/>
      <c r="L1436" s="127"/>
    </row>
    <row r="1437" spans="1:12" ht="15" customHeight="1">
      <c r="A1437" s="164">
        <v>1480475</v>
      </c>
      <c r="B1437" s="203" t="s">
        <v>5054</v>
      </c>
      <c r="C1437" s="203" t="s">
        <v>3951</v>
      </c>
      <c r="D1437" s="234" t="s">
        <v>5052</v>
      </c>
      <c r="E1437" s="205">
        <v>1</v>
      </c>
      <c r="F1437" s="206">
        <v>45020</v>
      </c>
      <c r="G1437" s="126" t="s">
        <v>45</v>
      </c>
      <c r="H1437" s="36" t="s">
        <v>45</v>
      </c>
      <c r="I1437" s="127" t="s">
        <v>45</v>
      </c>
      <c r="J1437" s="36"/>
      <c r="K1437" s="36"/>
      <c r="L1437" s="127"/>
    </row>
    <row r="1438" spans="1:12" ht="15" customHeight="1">
      <c r="A1438" s="164">
        <v>1480476</v>
      </c>
      <c r="B1438" s="203" t="s">
        <v>5055</v>
      </c>
      <c r="C1438" s="203" t="s">
        <v>3951</v>
      </c>
      <c r="D1438" s="234" t="s">
        <v>5052</v>
      </c>
      <c r="E1438" s="205">
        <v>1</v>
      </c>
      <c r="F1438" s="206">
        <v>45020</v>
      </c>
      <c r="G1438" s="126" t="s">
        <v>45</v>
      </c>
      <c r="H1438" s="36" t="s">
        <v>45</v>
      </c>
      <c r="I1438" s="127" t="s">
        <v>45</v>
      </c>
      <c r="J1438" s="36"/>
      <c r="K1438" s="36"/>
      <c r="L1438" s="127"/>
    </row>
    <row r="1439" spans="1:12" ht="15" customHeight="1">
      <c r="A1439" s="164">
        <v>1480477</v>
      </c>
      <c r="B1439" s="203" t="s">
        <v>5056</v>
      </c>
      <c r="C1439" s="203" t="s">
        <v>3951</v>
      </c>
      <c r="D1439" s="234" t="s">
        <v>5057</v>
      </c>
      <c r="E1439" s="205">
        <v>1</v>
      </c>
      <c r="F1439" s="206">
        <v>45020</v>
      </c>
      <c r="G1439" s="126" t="s">
        <v>45</v>
      </c>
      <c r="H1439" s="36" t="s">
        <v>45</v>
      </c>
      <c r="I1439" s="127" t="s">
        <v>45</v>
      </c>
      <c r="J1439" s="36"/>
      <c r="K1439" s="36"/>
      <c r="L1439" s="127"/>
    </row>
    <row r="1440" spans="1:12" ht="15" customHeight="1">
      <c r="A1440" s="164">
        <v>1480448</v>
      </c>
      <c r="B1440" s="203" t="s">
        <v>5058</v>
      </c>
      <c r="C1440" s="203" t="s">
        <v>3951</v>
      </c>
      <c r="D1440" s="234" t="s">
        <v>5057</v>
      </c>
      <c r="E1440" s="205">
        <v>1</v>
      </c>
      <c r="F1440" s="206">
        <v>45020</v>
      </c>
      <c r="G1440" s="126" t="s">
        <v>45</v>
      </c>
      <c r="H1440" s="36" t="s">
        <v>45</v>
      </c>
      <c r="I1440" s="127" t="s">
        <v>45</v>
      </c>
      <c r="J1440" s="36"/>
      <c r="K1440" s="36"/>
      <c r="L1440" s="127"/>
    </row>
    <row r="1441" spans="1:12" ht="15" customHeight="1">
      <c r="A1441" s="164">
        <v>1486997</v>
      </c>
      <c r="B1441" s="203" t="s">
        <v>5059</v>
      </c>
      <c r="C1441" s="203" t="s">
        <v>2499</v>
      </c>
      <c r="D1441" s="234" t="s">
        <v>5060</v>
      </c>
      <c r="E1441" s="205">
        <v>1</v>
      </c>
      <c r="F1441" s="206">
        <v>45110</v>
      </c>
      <c r="G1441" s="126" t="s">
        <v>45</v>
      </c>
      <c r="H1441" s="36" t="s">
        <v>45</v>
      </c>
      <c r="I1441" s="127" t="s">
        <v>45</v>
      </c>
      <c r="J1441" s="36"/>
      <c r="K1441" s="36"/>
      <c r="L1441" s="127"/>
    </row>
    <row r="1442" spans="1:12" ht="15" customHeight="1">
      <c r="A1442" s="164">
        <v>1487006</v>
      </c>
      <c r="B1442" s="203" t="s">
        <v>5061</v>
      </c>
      <c r="C1442" s="203" t="s">
        <v>2499</v>
      </c>
      <c r="D1442" s="234" t="s">
        <v>5060</v>
      </c>
      <c r="E1442" s="205">
        <v>1</v>
      </c>
      <c r="F1442" s="206">
        <v>45110</v>
      </c>
      <c r="G1442" s="126" t="s">
        <v>45</v>
      </c>
      <c r="H1442" s="36" t="s">
        <v>45</v>
      </c>
      <c r="I1442" s="127" t="s">
        <v>45</v>
      </c>
      <c r="J1442" s="36"/>
      <c r="K1442" s="36"/>
      <c r="L1442" s="127"/>
    </row>
    <row r="1443" spans="1:12" ht="15" customHeight="1">
      <c r="A1443" s="164">
        <v>1487007</v>
      </c>
      <c r="B1443" s="203" t="s">
        <v>5062</v>
      </c>
      <c r="C1443" s="203" t="s">
        <v>2499</v>
      </c>
      <c r="D1443" s="234" t="s">
        <v>5063</v>
      </c>
      <c r="E1443" s="205">
        <v>1</v>
      </c>
      <c r="F1443" s="206">
        <v>45110</v>
      </c>
      <c r="G1443" s="126" t="s">
        <v>45</v>
      </c>
      <c r="H1443" s="36" t="s">
        <v>45</v>
      </c>
      <c r="I1443" s="127" t="s">
        <v>45</v>
      </c>
      <c r="J1443" s="36"/>
      <c r="K1443" s="36"/>
      <c r="L1443" s="127"/>
    </row>
    <row r="1444" spans="1:12" s="46" customFormat="1" ht="15" hidden="1" customHeight="1">
      <c r="A1444" s="176"/>
      <c r="B1444" s="213" t="s">
        <v>5064</v>
      </c>
      <c r="C1444" s="213" t="s">
        <v>1892</v>
      </c>
      <c r="D1444" s="236" t="s">
        <v>5065</v>
      </c>
      <c r="E1444" s="223">
        <v>1</v>
      </c>
      <c r="F1444" s="237"/>
      <c r="G1444" s="145" t="s">
        <v>45</v>
      </c>
      <c r="H1444" s="77" t="s">
        <v>45</v>
      </c>
      <c r="I1444" s="146" t="s">
        <v>45</v>
      </c>
      <c r="J1444" s="77"/>
      <c r="K1444" s="77"/>
      <c r="L1444" s="146"/>
    </row>
    <row r="1445" spans="1:12" ht="15" customHeight="1">
      <c r="A1445" s="164">
        <v>1498584</v>
      </c>
      <c r="B1445" s="203" t="s">
        <v>5066</v>
      </c>
      <c r="C1445" s="203" t="s">
        <v>1892</v>
      </c>
      <c r="D1445" s="234" t="s">
        <v>5067</v>
      </c>
      <c r="E1445" s="205">
        <v>1</v>
      </c>
      <c r="F1445" s="206">
        <v>45238</v>
      </c>
      <c r="G1445" s="126" t="s">
        <v>45</v>
      </c>
      <c r="H1445" s="36" t="s">
        <v>45</v>
      </c>
      <c r="I1445" s="127" t="s">
        <v>45</v>
      </c>
      <c r="J1445" s="36"/>
      <c r="K1445" s="36"/>
      <c r="L1445" s="127"/>
    </row>
    <row r="1446" spans="1:12" ht="15" customHeight="1">
      <c r="A1446" s="164">
        <v>1533686</v>
      </c>
      <c r="B1446" s="203" t="s">
        <v>5068</v>
      </c>
      <c r="C1446" s="203" t="s">
        <v>5069</v>
      </c>
      <c r="D1446" s="234" t="s">
        <v>5070</v>
      </c>
      <c r="E1446" s="205">
        <v>2</v>
      </c>
      <c r="F1446" s="206">
        <v>45945</v>
      </c>
      <c r="G1446" s="126" t="s">
        <v>45</v>
      </c>
      <c r="H1446" s="36" t="s">
        <v>45</v>
      </c>
      <c r="I1446" s="127" t="s">
        <v>45</v>
      </c>
      <c r="J1446" s="36"/>
      <c r="K1446" s="36"/>
      <c r="L1446" s="127"/>
    </row>
    <row r="1447" spans="1:12" ht="15" hidden="1" customHeight="1">
      <c r="A1447" s="214">
        <v>1559999</v>
      </c>
      <c r="B1447" s="215" t="s">
        <v>5071</v>
      </c>
      <c r="C1447" s="215" t="s">
        <v>3967</v>
      </c>
      <c r="D1447" s="238" t="s">
        <v>5072</v>
      </c>
      <c r="E1447" s="217">
        <v>2</v>
      </c>
      <c r="F1447" s="206">
        <v>46084</v>
      </c>
      <c r="G1447" s="126"/>
      <c r="H1447" s="36"/>
      <c r="I1447" s="127"/>
      <c r="J1447" s="35"/>
      <c r="K1447" s="36"/>
      <c r="L1447" s="162"/>
    </row>
    <row r="1448" spans="1:12" ht="15" hidden="1" customHeight="1">
      <c r="A1448" s="214">
        <v>1559990</v>
      </c>
      <c r="B1448" s="215" t="s">
        <v>5073</v>
      </c>
      <c r="C1448" s="215" t="s">
        <v>3967</v>
      </c>
      <c r="D1448" s="238" t="s">
        <v>5072</v>
      </c>
      <c r="E1448" s="217">
        <v>2</v>
      </c>
      <c r="F1448" s="206">
        <v>46084</v>
      </c>
      <c r="G1448" s="126"/>
      <c r="H1448" s="36"/>
      <c r="I1448" s="127"/>
      <c r="J1448" s="35"/>
      <c r="K1448" s="36"/>
      <c r="L1448" s="162"/>
    </row>
    <row r="1449" spans="1:12" ht="15.75" customHeight="1">
      <c r="A1449" s="208">
        <v>1184683</v>
      </c>
      <c r="B1449" s="207" t="s">
        <v>5074</v>
      </c>
      <c r="C1449" s="207" t="s">
        <v>5075</v>
      </c>
      <c r="D1449" s="209" t="s">
        <v>5076</v>
      </c>
      <c r="E1449" s="205">
        <v>1</v>
      </c>
      <c r="F1449" s="206">
        <v>42416</v>
      </c>
      <c r="G1449" s="126">
        <v>684735</v>
      </c>
      <c r="H1449" s="36" t="s">
        <v>5077</v>
      </c>
      <c r="I1449" s="127" t="s">
        <v>5078</v>
      </c>
      <c r="J1449" s="35"/>
      <c r="K1449" s="36"/>
      <c r="L1449" s="162"/>
    </row>
    <row r="1450" spans="1:12" ht="15" customHeight="1">
      <c r="A1450" s="208">
        <v>1184684</v>
      </c>
      <c r="B1450" s="207" t="s">
        <v>5079</v>
      </c>
      <c r="C1450" s="207" t="s">
        <v>5080</v>
      </c>
      <c r="D1450" s="209" t="s">
        <v>5076</v>
      </c>
      <c r="E1450" s="205">
        <v>1</v>
      </c>
      <c r="F1450" s="206">
        <v>42416</v>
      </c>
      <c r="G1450" s="126">
        <v>976761</v>
      </c>
      <c r="H1450" s="36" t="s">
        <v>5081</v>
      </c>
      <c r="I1450" s="127" t="s">
        <v>5078</v>
      </c>
      <c r="J1450" s="35"/>
      <c r="K1450" s="36"/>
      <c r="L1450" s="162"/>
    </row>
    <row r="1451" spans="1:12" ht="15" customHeight="1">
      <c r="A1451" s="208">
        <v>1184685</v>
      </c>
      <c r="B1451" s="207" t="s">
        <v>5082</v>
      </c>
      <c r="C1451" s="207" t="s">
        <v>5083</v>
      </c>
      <c r="D1451" s="209" t="s">
        <v>5084</v>
      </c>
      <c r="E1451" s="205">
        <v>1</v>
      </c>
      <c r="F1451" s="206">
        <v>42409</v>
      </c>
      <c r="G1451" s="126">
        <v>114377</v>
      </c>
      <c r="H1451" s="36" t="s">
        <v>5085</v>
      </c>
      <c r="I1451" s="127" t="s">
        <v>2725</v>
      </c>
      <c r="J1451" s="35"/>
      <c r="K1451" s="36"/>
      <c r="L1451" s="162"/>
    </row>
    <row r="1452" spans="1:12" ht="15" customHeight="1">
      <c r="A1452" s="208">
        <v>1184686</v>
      </c>
      <c r="B1452" s="207" t="s">
        <v>5086</v>
      </c>
      <c r="C1452" s="207" t="s">
        <v>5083</v>
      </c>
      <c r="D1452" s="209" t="s">
        <v>5084</v>
      </c>
      <c r="E1452" s="205">
        <v>1</v>
      </c>
      <c r="F1452" s="206">
        <v>42409</v>
      </c>
      <c r="G1452" s="126">
        <v>114378</v>
      </c>
      <c r="H1452" s="36" t="s">
        <v>5087</v>
      </c>
      <c r="I1452" s="127" t="s">
        <v>2725</v>
      </c>
      <c r="J1452" s="35"/>
      <c r="K1452" s="36"/>
      <c r="L1452" s="162"/>
    </row>
    <row r="1453" spans="1:12" ht="15" customHeight="1">
      <c r="A1453" s="208">
        <v>1184687</v>
      </c>
      <c r="B1453" s="207" t="s">
        <v>5088</v>
      </c>
      <c r="C1453" s="207" t="s">
        <v>5089</v>
      </c>
      <c r="D1453" s="209" t="s">
        <v>5090</v>
      </c>
      <c r="E1453" s="205">
        <v>1</v>
      </c>
      <c r="F1453" s="206">
        <v>42415</v>
      </c>
      <c r="G1453" s="126">
        <v>114375</v>
      </c>
      <c r="H1453" s="36" t="s">
        <v>5091</v>
      </c>
      <c r="I1453" s="127" t="s">
        <v>2725</v>
      </c>
      <c r="J1453" s="35"/>
      <c r="K1453" s="36"/>
      <c r="L1453" s="162"/>
    </row>
    <row r="1454" spans="1:12" ht="15" customHeight="1">
      <c r="A1454" s="208">
        <v>1184688</v>
      </c>
      <c r="B1454" s="207" t="s">
        <v>5092</v>
      </c>
      <c r="C1454" s="207" t="s">
        <v>5093</v>
      </c>
      <c r="D1454" s="209" t="s">
        <v>5094</v>
      </c>
      <c r="E1454" s="205">
        <v>1</v>
      </c>
      <c r="F1454" s="206">
        <v>42415</v>
      </c>
      <c r="G1454" s="126">
        <v>114374</v>
      </c>
      <c r="H1454" s="36" t="s">
        <v>5095</v>
      </c>
      <c r="I1454" s="127" t="s">
        <v>2725</v>
      </c>
      <c r="J1454" s="35"/>
      <c r="K1454" s="36"/>
      <c r="L1454" s="162"/>
    </row>
    <row r="1455" spans="1:12" ht="15" customHeight="1">
      <c r="A1455" s="208">
        <v>1184689</v>
      </c>
      <c r="B1455" s="207" t="s">
        <v>5096</v>
      </c>
      <c r="C1455" s="207" t="s">
        <v>5097</v>
      </c>
      <c r="D1455" s="209" t="s">
        <v>5098</v>
      </c>
      <c r="E1455" s="205">
        <v>1</v>
      </c>
      <c r="F1455" s="206">
        <v>42415</v>
      </c>
      <c r="G1455" s="126">
        <v>832271</v>
      </c>
      <c r="H1455" s="36" t="s">
        <v>5099</v>
      </c>
      <c r="I1455" s="127" t="s">
        <v>3980</v>
      </c>
      <c r="J1455" s="35"/>
      <c r="K1455" s="36"/>
      <c r="L1455" s="162"/>
    </row>
    <row r="1456" spans="1:12" ht="15" customHeight="1">
      <c r="A1456" s="164">
        <v>1184690</v>
      </c>
      <c r="B1456" s="203" t="s">
        <v>5100</v>
      </c>
      <c r="C1456" s="203" t="s">
        <v>5101</v>
      </c>
      <c r="D1456" s="204" t="s">
        <v>5102</v>
      </c>
      <c r="E1456" s="205">
        <v>2</v>
      </c>
      <c r="F1456" s="206">
        <v>43585</v>
      </c>
      <c r="G1456" s="126">
        <v>832269</v>
      </c>
      <c r="H1456" s="36" t="s">
        <v>5103</v>
      </c>
      <c r="I1456" s="127" t="s">
        <v>3980</v>
      </c>
      <c r="J1456" s="35"/>
      <c r="K1456" s="36"/>
      <c r="L1456" s="162"/>
    </row>
    <row r="1457" spans="1:12" ht="15" customHeight="1">
      <c r="A1457" s="164">
        <v>1377299</v>
      </c>
      <c r="B1457" s="203" t="s">
        <v>5104</v>
      </c>
      <c r="C1457" s="203" t="s">
        <v>1001</v>
      </c>
      <c r="D1457" s="204" t="s">
        <v>5105</v>
      </c>
      <c r="E1457" s="205">
        <v>3</v>
      </c>
      <c r="F1457" s="206">
        <v>45079</v>
      </c>
      <c r="G1457" s="126" t="s">
        <v>45</v>
      </c>
      <c r="H1457" s="36" t="s">
        <v>45</v>
      </c>
      <c r="I1457" s="127" t="s">
        <v>45</v>
      </c>
      <c r="J1457" s="35"/>
      <c r="K1457" s="36"/>
      <c r="L1457" s="162"/>
    </row>
    <row r="1458" spans="1:12" ht="15" customHeight="1">
      <c r="A1458" s="164">
        <v>1184711</v>
      </c>
      <c r="B1458" s="203" t="s">
        <v>5106</v>
      </c>
      <c r="C1458" s="203" t="s">
        <v>1001</v>
      </c>
      <c r="D1458" s="204" t="s">
        <v>5105</v>
      </c>
      <c r="E1458" s="205">
        <v>3</v>
      </c>
      <c r="F1458" s="206">
        <v>45079</v>
      </c>
      <c r="G1458" s="126">
        <v>704561</v>
      </c>
      <c r="H1458" s="36" t="s">
        <v>5107</v>
      </c>
      <c r="I1458" s="127" t="s">
        <v>2725</v>
      </c>
      <c r="J1458" s="35"/>
      <c r="K1458" s="36"/>
      <c r="L1458" s="162"/>
    </row>
    <row r="1459" spans="1:12" ht="15" customHeight="1">
      <c r="A1459" s="164">
        <v>1485038</v>
      </c>
      <c r="B1459" s="203" t="s">
        <v>5108</v>
      </c>
      <c r="C1459" s="203" t="s">
        <v>5109</v>
      </c>
      <c r="D1459" s="204" t="s">
        <v>5105</v>
      </c>
      <c r="E1459" s="205">
        <v>3</v>
      </c>
      <c r="F1459" s="206">
        <v>45079</v>
      </c>
      <c r="G1459" s="126" t="s">
        <v>45</v>
      </c>
      <c r="H1459" s="36" t="s">
        <v>45</v>
      </c>
      <c r="I1459" s="127" t="s">
        <v>45</v>
      </c>
      <c r="J1459" s="35"/>
      <c r="K1459" s="36"/>
      <c r="L1459" s="162"/>
    </row>
    <row r="1460" spans="1:12" ht="15" customHeight="1">
      <c r="A1460" s="208">
        <v>1184712</v>
      </c>
      <c r="B1460" s="207" t="s">
        <v>5110</v>
      </c>
      <c r="C1460" s="207" t="s">
        <v>1001</v>
      </c>
      <c r="D1460" s="209" t="s">
        <v>5111</v>
      </c>
      <c r="E1460" s="205">
        <v>1</v>
      </c>
      <c r="F1460" s="206">
        <v>42415</v>
      </c>
      <c r="G1460" s="126">
        <v>705331</v>
      </c>
      <c r="H1460" s="36" t="s">
        <v>5112</v>
      </c>
      <c r="I1460" s="127" t="s">
        <v>2725</v>
      </c>
      <c r="J1460" s="35"/>
      <c r="K1460" s="36"/>
      <c r="L1460" s="162"/>
    </row>
    <row r="1461" spans="1:12" ht="15" customHeight="1">
      <c r="A1461" s="164">
        <v>1347803</v>
      </c>
      <c r="B1461" s="203" t="s">
        <v>5113</v>
      </c>
      <c r="C1461" s="203" t="s">
        <v>5114</v>
      </c>
      <c r="D1461" s="204" t="s">
        <v>5115</v>
      </c>
      <c r="E1461" s="205">
        <v>2</v>
      </c>
      <c r="F1461" s="206">
        <v>43731</v>
      </c>
      <c r="G1461" s="126">
        <v>1257242</v>
      </c>
      <c r="H1461" s="36" t="s">
        <v>45</v>
      </c>
      <c r="I1461" s="127" t="s">
        <v>5115</v>
      </c>
      <c r="J1461" s="35"/>
      <c r="K1461" s="36" t="s">
        <v>5116</v>
      </c>
      <c r="L1461" s="162"/>
    </row>
    <row r="1462" spans="1:12" ht="15" customHeight="1">
      <c r="A1462" s="164">
        <v>1347765</v>
      </c>
      <c r="B1462" s="203" t="s">
        <v>5117</v>
      </c>
      <c r="C1462" s="203" t="s">
        <v>5114</v>
      </c>
      <c r="D1462" s="204" t="s">
        <v>5115</v>
      </c>
      <c r="E1462" s="205">
        <v>2</v>
      </c>
      <c r="F1462" s="206">
        <v>43731</v>
      </c>
      <c r="G1462" s="126">
        <v>1257243</v>
      </c>
      <c r="H1462" s="36" t="s">
        <v>45</v>
      </c>
      <c r="I1462" s="127" t="s">
        <v>5115</v>
      </c>
      <c r="J1462" s="35"/>
      <c r="K1462" s="36" t="s">
        <v>5118</v>
      </c>
      <c r="L1462" s="162"/>
    </row>
    <row r="1463" spans="1:12" ht="15" customHeight="1">
      <c r="A1463" s="164">
        <v>1472185</v>
      </c>
      <c r="B1463" s="203" t="s">
        <v>5119</v>
      </c>
      <c r="C1463" s="203" t="s">
        <v>5120</v>
      </c>
      <c r="D1463" s="204" t="s">
        <v>5115</v>
      </c>
      <c r="E1463" s="205">
        <v>3</v>
      </c>
      <c r="F1463" s="206">
        <v>44894</v>
      </c>
      <c r="G1463" s="126"/>
      <c r="H1463" s="36"/>
      <c r="I1463" s="127"/>
      <c r="J1463" s="35"/>
      <c r="K1463" s="36"/>
      <c r="L1463" s="162"/>
    </row>
    <row r="1464" spans="1:12" ht="15" customHeight="1">
      <c r="A1464" s="164">
        <v>1308765</v>
      </c>
      <c r="B1464" s="203" t="s">
        <v>5121</v>
      </c>
      <c r="C1464" s="203" t="s">
        <v>3933</v>
      </c>
      <c r="D1464" s="204" t="s">
        <v>5122</v>
      </c>
      <c r="E1464" s="205">
        <v>1</v>
      </c>
      <c r="F1464" s="206">
        <v>43199</v>
      </c>
      <c r="G1464" s="126"/>
      <c r="H1464" s="36" t="s">
        <v>5123</v>
      </c>
      <c r="I1464" s="127" t="s">
        <v>5124</v>
      </c>
      <c r="J1464" s="35"/>
      <c r="K1464" s="36"/>
      <c r="L1464" s="162"/>
    </row>
    <row r="1465" spans="1:12" ht="15" customHeight="1">
      <c r="A1465" s="164">
        <v>1308792</v>
      </c>
      <c r="B1465" s="203" t="s">
        <v>5125</v>
      </c>
      <c r="C1465" s="203" t="s">
        <v>3933</v>
      </c>
      <c r="D1465" s="204" t="s">
        <v>5126</v>
      </c>
      <c r="E1465" s="205">
        <v>1</v>
      </c>
      <c r="F1465" s="206">
        <v>43199</v>
      </c>
      <c r="G1465" s="126">
        <v>957363</v>
      </c>
      <c r="H1465" s="36" t="s">
        <v>5127</v>
      </c>
      <c r="I1465" s="127" t="s">
        <v>5124</v>
      </c>
      <c r="J1465" s="35"/>
      <c r="K1465" s="36"/>
      <c r="L1465" s="162"/>
    </row>
    <row r="1466" spans="1:12" ht="15.75" customHeight="1">
      <c r="A1466" s="164">
        <v>1312006</v>
      </c>
      <c r="B1466" s="203" t="s">
        <v>5128</v>
      </c>
      <c r="C1466" s="203" t="s">
        <v>3933</v>
      </c>
      <c r="D1466" s="204" t="s">
        <v>5129</v>
      </c>
      <c r="E1466" s="205">
        <v>1</v>
      </c>
      <c r="F1466" s="206">
        <v>43216</v>
      </c>
      <c r="G1466" s="126"/>
      <c r="H1466" s="36" t="s">
        <v>5130</v>
      </c>
      <c r="I1466" s="127" t="s">
        <v>5124</v>
      </c>
      <c r="J1466" s="35"/>
      <c r="K1466" s="36"/>
      <c r="L1466" s="162"/>
    </row>
    <row r="1467" spans="1:12" ht="15" customHeight="1">
      <c r="A1467" s="164">
        <v>1386409</v>
      </c>
      <c r="B1467" s="203" t="s">
        <v>5131</v>
      </c>
      <c r="C1467" s="203" t="s">
        <v>3933</v>
      </c>
      <c r="D1467" s="204" t="s">
        <v>5132</v>
      </c>
      <c r="E1467" s="205">
        <v>1</v>
      </c>
      <c r="F1467" s="206">
        <v>43216</v>
      </c>
      <c r="G1467" s="126"/>
      <c r="H1467" s="36" t="s">
        <v>5133</v>
      </c>
      <c r="I1467" s="127" t="s">
        <v>5124</v>
      </c>
      <c r="J1467" s="35"/>
      <c r="K1467" s="36"/>
      <c r="L1467" s="162"/>
    </row>
    <row r="1468" spans="1:12" ht="15" customHeight="1">
      <c r="A1468" s="164">
        <v>1386424</v>
      </c>
      <c r="B1468" s="203" t="s">
        <v>5134</v>
      </c>
      <c r="C1468" s="203" t="s">
        <v>3933</v>
      </c>
      <c r="D1468" s="204" t="s">
        <v>5135</v>
      </c>
      <c r="E1468" s="205">
        <v>1</v>
      </c>
      <c r="F1468" s="206">
        <v>43216</v>
      </c>
      <c r="G1468" s="126"/>
      <c r="H1468" s="36" t="s">
        <v>5136</v>
      </c>
      <c r="I1468" s="127" t="s">
        <v>5124</v>
      </c>
      <c r="J1468" s="35"/>
      <c r="K1468" s="36"/>
      <c r="L1468" s="162"/>
    </row>
    <row r="1469" spans="1:12" ht="15" customHeight="1">
      <c r="A1469" s="164">
        <v>1322649</v>
      </c>
      <c r="B1469" s="203" t="s">
        <v>5137</v>
      </c>
      <c r="C1469" s="203" t="s">
        <v>1886</v>
      </c>
      <c r="D1469" s="204" t="s">
        <v>5138</v>
      </c>
      <c r="E1469" s="205">
        <v>1</v>
      </c>
      <c r="F1469" s="206">
        <v>43417</v>
      </c>
      <c r="G1469" s="126" t="s">
        <v>45</v>
      </c>
      <c r="H1469" s="36" t="s">
        <v>45</v>
      </c>
      <c r="I1469" s="127" t="s">
        <v>45</v>
      </c>
      <c r="J1469" s="35"/>
      <c r="K1469" s="36"/>
      <c r="L1469" s="162"/>
    </row>
    <row r="1470" spans="1:12" ht="15" customHeight="1">
      <c r="A1470" s="164">
        <v>1390222</v>
      </c>
      <c r="B1470" s="203" t="s">
        <v>5139</v>
      </c>
      <c r="C1470" s="203" t="s">
        <v>782</v>
      </c>
      <c r="D1470" s="204" t="s">
        <v>5140</v>
      </c>
      <c r="E1470" s="205">
        <v>1</v>
      </c>
      <c r="F1470" s="206">
        <v>42409</v>
      </c>
      <c r="G1470" s="126" t="s">
        <v>45</v>
      </c>
      <c r="H1470" s="36" t="s">
        <v>45</v>
      </c>
      <c r="I1470" s="127" t="s">
        <v>45</v>
      </c>
      <c r="J1470" s="35"/>
      <c r="K1470" s="36"/>
      <c r="L1470" s="162"/>
    </row>
    <row r="1471" spans="1:12" ht="15" customHeight="1">
      <c r="A1471" s="164">
        <v>1390221</v>
      </c>
      <c r="B1471" s="203" t="s">
        <v>5141</v>
      </c>
      <c r="C1471" s="203" t="s">
        <v>782</v>
      </c>
      <c r="D1471" s="204" t="s">
        <v>5140</v>
      </c>
      <c r="E1471" s="205">
        <v>1</v>
      </c>
      <c r="F1471" s="206">
        <v>42409</v>
      </c>
      <c r="G1471" s="126" t="s">
        <v>45</v>
      </c>
      <c r="H1471" s="36" t="s">
        <v>5142</v>
      </c>
      <c r="I1471" s="127" t="s">
        <v>3366</v>
      </c>
      <c r="J1471" s="35"/>
      <c r="K1471" s="36"/>
      <c r="L1471" s="162"/>
    </row>
    <row r="1472" spans="1:12" ht="15" customHeight="1">
      <c r="A1472" s="164">
        <v>1390231</v>
      </c>
      <c r="B1472" s="203" t="s">
        <v>5143</v>
      </c>
      <c r="C1472" s="203" t="s">
        <v>5144</v>
      </c>
      <c r="D1472" s="204" t="s">
        <v>5145</v>
      </c>
      <c r="E1472" s="205">
        <v>1</v>
      </c>
      <c r="F1472" s="206">
        <v>44222</v>
      </c>
      <c r="G1472" s="126" t="s">
        <v>45</v>
      </c>
      <c r="H1472" s="36" t="s">
        <v>5146</v>
      </c>
      <c r="I1472" s="127" t="s">
        <v>3366</v>
      </c>
      <c r="J1472" s="35"/>
      <c r="K1472" s="36"/>
      <c r="L1472" s="162"/>
    </row>
    <row r="1473" spans="1:12" ht="15" customHeight="1">
      <c r="A1473" s="164">
        <v>1390196</v>
      </c>
      <c r="B1473" s="203" t="s">
        <v>5147</v>
      </c>
      <c r="C1473" s="203" t="s">
        <v>5144</v>
      </c>
      <c r="D1473" s="204" t="s">
        <v>5145</v>
      </c>
      <c r="E1473" s="205">
        <v>1</v>
      </c>
      <c r="F1473" s="206">
        <v>44222</v>
      </c>
      <c r="G1473" s="126" t="s">
        <v>45</v>
      </c>
      <c r="H1473" s="36" t="s">
        <v>45</v>
      </c>
      <c r="I1473" s="127" t="s">
        <v>45</v>
      </c>
      <c r="J1473" s="35"/>
      <c r="K1473" s="36"/>
      <c r="L1473" s="162"/>
    </row>
    <row r="1474" spans="1:12" ht="15" customHeight="1">
      <c r="A1474" s="164">
        <v>1392958</v>
      </c>
      <c r="B1474" s="203" t="s">
        <v>5148</v>
      </c>
      <c r="C1474" s="203" t="s">
        <v>5149</v>
      </c>
      <c r="D1474" s="204" t="s">
        <v>5150</v>
      </c>
      <c r="E1474" s="205">
        <v>1</v>
      </c>
      <c r="F1474" s="206">
        <v>44257</v>
      </c>
      <c r="G1474" s="126">
        <v>1171544</v>
      </c>
      <c r="H1474" s="36" t="s">
        <v>5151</v>
      </c>
      <c r="I1474" s="127" t="s">
        <v>3983</v>
      </c>
      <c r="J1474" s="35"/>
      <c r="K1474" s="36"/>
      <c r="L1474" s="162"/>
    </row>
    <row r="1475" spans="1:12" ht="15" hidden="1" customHeight="1">
      <c r="A1475" s="214">
        <v>1393168</v>
      </c>
      <c r="B1475" s="215" t="s">
        <v>5152</v>
      </c>
      <c r="C1475" s="215" t="s">
        <v>5149</v>
      </c>
      <c r="D1475" s="216" t="s">
        <v>5153</v>
      </c>
      <c r="E1475" s="217">
        <v>2</v>
      </c>
      <c r="F1475" s="206">
        <v>46072</v>
      </c>
      <c r="G1475" s="126">
        <v>1171543</v>
      </c>
      <c r="H1475" s="36" t="s">
        <v>5154</v>
      </c>
      <c r="I1475" s="127" t="s">
        <v>3983</v>
      </c>
      <c r="J1475" s="35"/>
      <c r="K1475" s="36"/>
      <c r="L1475" s="162"/>
    </row>
    <row r="1476" spans="1:12" ht="15" customHeight="1">
      <c r="A1476" s="164">
        <v>1434168</v>
      </c>
      <c r="B1476" s="203" t="s">
        <v>5155</v>
      </c>
      <c r="C1476" s="203" t="s">
        <v>5156</v>
      </c>
      <c r="D1476" s="204" t="s">
        <v>5157</v>
      </c>
      <c r="E1476" s="205">
        <v>1</v>
      </c>
      <c r="F1476" s="206">
        <v>44383</v>
      </c>
      <c r="G1476" s="126" t="s">
        <v>45</v>
      </c>
      <c r="H1476" s="36" t="s">
        <v>45</v>
      </c>
      <c r="I1476" s="127" t="s">
        <v>45</v>
      </c>
      <c r="J1476" s="35"/>
      <c r="K1476" s="36"/>
      <c r="L1476" s="162"/>
    </row>
    <row r="1477" spans="1:12" ht="15" customHeight="1">
      <c r="A1477" s="164">
        <v>1512050</v>
      </c>
      <c r="B1477" s="203" t="s">
        <v>5158</v>
      </c>
      <c r="C1477" s="203" t="s">
        <v>3933</v>
      </c>
      <c r="D1477" s="204" t="s">
        <v>5159</v>
      </c>
      <c r="E1477" s="205">
        <v>1</v>
      </c>
      <c r="F1477" s="206">
        <v>45328</v>
      </c>
      <c r="G1477" s="126"/>
      <c r="H1477" s="36"/>
      <c r="I1477" s="127"/>
      <c r="J1477" s="35"/>
      <c r="K1477" s="36"/>
      <c r="L1477" s="162"/>
    </row>
    <row r="1478" spans="1:12" ht="15" customHeight="1">
      <c r="A1478" s="164">
        <v>1533675</v>
      </c>
      <c r="B1478" s="203" t="s">
        <v>5160</v>
      </c>
      <c r="C1478" s="203" t="s">
        <v>5069</v>
      </c>
      <c r="D1478" s="204" t="s">
        <v>5161</v>
      </c>
      <c r="E1478" s="205">
        <v>1</v>
      </c>
      <c r="F1478" s="206">
        <v>45670</v>
      </c>
      <c r="G1478" s="126"/>
      <c r="H1478" s="36"/>
      <c r="I1478" s="127"/>
      <c r="J1478" s="35"/>
      <c r="K1478" s="36"/>
      <c r="L1478" s="162"/>
    </row>
    <row r="1479" spans="1:12" ht="15" customHeight="1">
      <c r="A1479" s="164" t="s">
        <v>174</v>
      </c>
      <c r="B1479" s="203" t="s">
        <v>5162</v>
      </c>
      <c r="C1479" s="203" t="s">
        <v>304</v>
      </c>
      <c r="D1479" s="204" t="s">
        <v>5163</v>
      </c>
      <c r="E1479" s="205">
        <v>1</v>
      </c>
      <c r="F1479" s="206">
        <v>44795</v>
      </c>
      <c r="G1479" s="126" t="s">
        <v>45</v>
      </c>
      <c r="H1479" s="36" t="s">
        <v>45</v>
      </c>
      <c r="I1479" s="127" t="s">
        <v>45</v>
      </c>
      <c r="J1479" s="35"/>
      <c r="K1479" s="36"/>
      <c r="L1479" s="162"/>
    </row>
    <row r="1480" spans="1:12" ht="15" customHeight="1">
      <c r="A1480" s="164" t="s">
        <v>174</v>
      </c>
      <c r="B1480" s="203" t="s">
        <v>5164</v>
      </c>
      <c r="C1480" s="203" t="s">
        <v>304</v>
      </c>
      <c r="D1480" s="204" t="s">
        <v>5163</v>
      </c>
      <c r="E1480" s="205">
        <v>1</v>
      </c>
      <c r="F1480" s="206">
        <v>44795</v>
      </c>
      <c r="G1480" s="126" t="s">
        <v>45</v>
      </c>
      <c r="H1480" s="36" t="s">
        <v>45</v>
      </c>
      <c r="I1480" s="127" t="s">
        <v>45</v>
      </c>
      <c r="J1480" s="35"/>
      <c r="K1480" s="36"/>
      <c r="L1480" s="162"/>
    </row>
    <row r="1481" spans="1:12" ht="15" customHeight="1">
      <c r="A1481" s="164">
        <v>1385283</v>
      </c>
      <c r="B1481" s="203" t="s">
        <v>5165</v>
      </c>
      <c r="C1481" s="203" t="s">
        <v>5166</v>
      </c>
      <c r="D1481" s="204" t="s">
        <v>5167</v>
      </c>
      <c r="E1481" s="205">
        <v>14</v>
      </c>
      <c r="F1481" s="206">
        <v>45670</v>
      </c>
      <c r="G1481" s="126"/>
      <c r="H1481" s="36"/>
      <c r="I1481" s="127"/>
      <c r="J1481" s="35"/>
      <c r="K1481" s="36"/>
      <c r="L1481" s="162"/>
    </row>
    <row r="1482" spans="1:12" ht="15" customHeight="1">
      <c r="A1482" s="164">
        <v>1534537</v>
      </c>
      <c r="B1482" s="203" t="s">
        <v>5168</v>
      </c>
      <c r="C1482" s="203" t="s">
        <v>5166</v>
      </c>
      <c r="D1482" s="204" t="s">
        <v>5167</v>
      </c>
      <c r="E1482" s="205">
        <v>14</v>
      </c>
      <c r="F1482" s="206">
        <v>45670</v>
      </c>
      <c r="G1482" s="126"/>
      <c r="H1482" s="36"/>
      <c r="I1482" s="127"/>
      <c r="J1482" s="35"/>
      <c r="K1482" s="36"/>
      <c r="L1482" s="162"/>
    </row>
    <row r="1483" spans="1:12" ht="15" customHeight="1">
      <c r="A1483" s="164">
        <v>1385275</v>
      </c>
      <c r="B1483" s="203" t="s">
        <v>5169</v>
      </c>
      <c r="C1483" s="203" t="s">
        <v>5166</v>
      </c>
      <c r="D1483" s="204" t="s">
        <v>5167</v>
      </c>
      <c r="E1483" s="205">
        <v>14</v>
      </c>
      <c r="F1483" s="206">
        <v>45670</v>
      </c>
      <c r="G1483" s="126"/>
      <c r="H1483" s="36"/>
      <c r="I1483" s="127"/>
      <c r="J1483" s="35"/>
      <c r="K1483" s="36"/>
      <c r="L1483" s="162"/>
    </row>
    <row r="1484" spans="1:12" ht="15" customHeight="1">
      <c r="A1484" s="164">
        <v>1184774</v>
      </c>
      <c r="B1484" s="203" t="s">
        <v>5170</v>
      </c>
      <c r="C1484" s="203" t="s">
        <v>5166</v>
      </c>
      <c r="D1484" s="204" t="s">
        <v>5167</v>
      </c>
      <c r="E1484" s="205">
        <v>14</v>
      </c>
      <c r="F1484" s="206">
        <v>45670</v>
      </c>
      <c r="G1484" s="126">
        <v>114408</v>
      </c>
      <c r="H1484" s="36" t="s">
        <v>5171</v>
      </c>
      <c r="I1484" s="127" t="s">
        <v>2680</v>
      </c>
      <c r="J1484" s="35"/>
      <c r="K1484" s="36"/>
      <c r="L1484" s="162"/>
    </row>
    <row r="1485" spans="1:12" ht="15" customHeight="1">
      <c r="A1485" s="164">
        <v>1383580</v>
      </c>
      <c r="B1485" s="203" t="s">
        <v>5172</v>
      </c>
      <c r="C1485" s="203" t="s">
        <v>5166</v>
      </c>
      <c r="D1485" s="204" t="s">
        <v>5167</v>
      </c>
      <c r="E1485" s="205">
        <v>14</v>
      </c>
      <c r="F1485" s="206">
        <v>45670</v>
      </c>
      <c r="G1485" s="126"/>
      <c r="H1485" s="36"/>
      <c r="I1485" s="127"/>
      <c r="J1485" s="35"/>
      <c r="K1485" s="36"/>
      <c r="L1485" s="162"/>
    </row>
    <row r="1486" spans="1:12" ht="15" customHeight="1">
      <c r="A1486" s="164">
        <v>1184775</v>
      </c>
      <c r="B1486" s="203" t="s">
        <v>5173</v>
      </c>
      <c r="C1486" s="203" t="s">
        <v>5166</v>
      </c>
      <c r="D1486" s="204" t="s">
        <v>5167</v>
      </c>
      <c r="E1486" s="205">
        <v>14</v>
      </c>
      <c r="F1486" s="206">
        <v>45670</v>
      </c>
      <c r="G1486" s="126">
        <v>114407</v>
      </c>
      <c r="H1486" s="36" t="s">
        <v>5174</v>
      </c>
      <c r="I1486" s="127" t="s">
        <v>2680</v>
      </c>
      <c r="J1486" s="35"/>
      <c r="K1486" s="36"/>
      <c r="L1486" s="162"/>
    </row>
    <row r="1487" spans="1:12" ht="15" customHeight="1">
      <c r="A1487" s="164">
        <v>1184776</v>
      </c>
      <c r="B1487" s="203" t="s">
        <v>5175</v>
      </c>
      <c r="C1487" s="203" t="s">
        <v>5166</v>
      </c>
      <c r="D1487" s="204" t="s">
        <v>5167</v>
      </c>
      <c r="E1487" s="205">
        <v>14</v>
      </c>
      <c r="F1487" s="206">
        <v>45670</v>
      </c>
      <c r="G1487" s="126">
        <v>114406</v>
      </c>
      <c r="H1487" s="36" t="s">
        <v>5176</v>
      </c>
      <c r="I1487" s="127" t="s">
        <v>2680</v>
      </c>
      <c r="J1487" s="35"/>
      <c r="K1487" s="36"/>
      <c r="L1487" s="162"/>
    </row>
    <row r="1488" spans="1:12" ht="15" customHeight="1">
      <c r="A1488" s="164">
        <v>1329038</v>
      </c>
      <c r="B1488" s="203" t="s">
        <v>5177</v>
      </c>
      <c r="C1488" s="203" t="s">
        <v>351</v>
      </c>
      <c r="D1488" s="204" t="s">
        <v>5167</v>
      </c>
      <c r="E1488" s="205">
        <v>14</v>
      </c>
      <c r="F1488" s="206">
        <v>45670</v>
      </c>
      <c r="G1488" s="126"/>
      <c r="H1488" s="36"/>
      <c r="I1488" s="127"/>
      <c r="J1488" s="35"/>
      <c r="K1488" s="36"/>
      <c r="L1488" s="162"/>
    </row>
    <row r="1489" spans="1:12" ht="15" customHeight="1">
      <c r="A1489" s="164">
        <v>1337738</v>
      </c>
      <c r="B1489" s="203" t="s">
        <v>5178</v>
      </c>
      <c r="C1489" s="203" t="s">
        <v>5166</v>
      </c>
      <c r="D1489" s="204" t="s">
        <v>5167</v>
      </c>
      <c r="E1489" s="205">
        <v>14</v>
      </c>
      <c r="F1489" s="206">
        <v>45670</v>
      </c>
      <c r="G1489" s="126">
        <v>948908</v>
      </c>
      <c r="H1489" s="36" t="s">
        <v>5179</v>
      </c>
      <c r="I1489" s="127" t="s">
        <v>5180</v>
      </c>
      <c r="J1489" s="35"/>
      <c r="K1489" s="36"/>
      <c r="L1489" s="162"/>
    </row>
    <row r="1490" spans="1:12" ht="15" customHeight="1">
      <c r="A1490" s="164">
        <v>1184777</v>
      </c>
      <c r="B1490" s="203" t="s">
        <v>5181</v>
      </c>
      <c r="C1490" s="203" t="s">
        <v>5166</v>
      </c>
      <c r="D1490" s="204" t="s">
        <v>5167</v>
      </c>
      <c r="E1490" s="205">
        <v>14</v>
      </c>
      <c r="F1490" s="206">
        <v>45670</v>
      </c>
      <c r="G1490" s="126">
        <v>114404</v>
      </c>
      <c r="H1490" s="36" t="s">
        <v>5182</v>
      </c>
      <c r="I1490" s="127" t="s">
        <v>5180</v>
      </c>
      <c r="J1490" s="35"/>
      <c r="K1490" s="36"/>
      <c r="L1490" s="162"/>
    </row>
    <row r="1491" spans="1:12" ht="15" customHeight="1">
      <c r="A1491" s="164">
        <v>1184778</v>
      </c>
      <c r="B1491" s="203" t="s">
        <v>5183</v>
      </c>
      <c r="C1491" s="203" t="s">
        <v>5166</v>
      </c>
      <c r="D1491" s="204" t="s">
        <v>5167</v>
      </c>
      <c r="E1491" s="205">
        <v>14</v>
      </c>
      <c r="F1491" s="206">
        <v>45670</v>
      </c>
      <c r="G1491" s="126">
        <v>114409</v>
      </c>
      <c r="H1491" s="36" t="s">
        <v>5184</v>
      </c>
      <c r="I1491" s="127" t="s">
        <v>2680</v>
      </c>
      <c r="J1491" s="35"/>
      <c r="K1491" s="36"/>
      <c r="L1491" s="162"/>
    </row>
    <row r="1492" spans="1:12" ht="15" customHeight="1">
      <c r="A1492" s="164">
        <v>1442729</v>
      </c>
      <c r="B1492" s="203" t="s">
        <v>5185</v>
      </c>
      <c r="C1492" s="203" t="s">
        <v>5166</v>
      </c>
      <c r="D1492" s="204" t="s">
        <v>5167</v>
      </c>
      <c r="E1492" s="205">
        <v>14</v>
      </c>
      <c r="F1492" s="206">
        <v>45670</v>
      </c>
      <c r="G1492" s="126"/>
      <c r="H1492" s="36"/>
      <c r="I1492" s="127"/>
      <c r="J1492" s="35"/>
      <c r="K1492" s="36"/>
      <c r="L1492" s="162"/>
    </row>
    <row r="1493" spans="1:12" ht="15" customHeight="1">
      <c r="A1493" s="164">
        <v>1512074</v>
      </c>
      <c r="B1493" s="203" t="s">
        <v>5186</v>
      </c>
      <c r="C1493" s="203" t="s">
        <v>5166</v>
      </c>
      <c r="D1493" s="204" t="s">
        <v>5167</v>
      </c>
      <c r="E1493" s="205">
        <v>14</v>
      </c>
      <c r="F1493" s="206">
        <v>45670</v>
      </c>
      <c r="G1493" s="126"/>
      <c r="H1493" s="36"/>
      <c r="I1493" s="127"/>
      <c r="J1493" s="35"/>
      <c r="K1493" s="36"/>
      <c r="L1493" s="162"/>
    </row>
    <row r="1494" spans="1:12" ht="15" customHeight="1">
      <c r="A1494" s="164">
        <v>1184779</v>
      </c>
      <c r="B1494" s="203" t="s">
        <v>5187</v>
      </c>
      <c r="C1494" s="203" t="s">
        <v>5166</v>
      </c>
      <c r="D1494" s="204" t="s">
        <v>5167</v>
      </c>
      <c r="E1494" s="205">
        <v>14</v>
      </c>
      <c r="F1494" s="206">
        <v>45670</v>
      </c>
      <c r="G1494" s="126">
        <v>827440</v>
      </c>
      <c r="H1494" s="36" t="s">
        <v>5188</v>
      </c>
      <c r="I1494" s="127" t="s">
        <v>5189</v>
      </c>
      <c r="J1494" s="35"/>
      <c r="K1494" s="36"/>
      <c r="L1494" s="162"/>
    </row>
    <row r="1495" spans="1:12" ht="15" customHeight="1">
      <c r="A1495" s="164">
        <v>1184780</v>
      </c>
      <c r="B1495" s="203" t="s">
        <v>5190</v>
      </c>
      <c r="C1495" s="203" t="s">
        <v>5166</v>
      </c>
      <c r="D1495" s="204" t="s">
        <v>5167</v>
      </c>
      <c r="E1495" s="205">
        <v>14</v>
      </c>
      <c r="F1495" s="206">
        <v>45670</v>
      </c>
      <c r="G1495" s="126">
        <v>114390</v>
      </c>
      <c r="H1495" s="36" t="s">
        <v>5191</v>
      </c>
      <c r="I1495" s="127" t="s">
        <v>4892</v>
      </c>
      <c r="J1495" s="35"/>
      <c r="K1495" s="36"/>
      <c r="L1495" s="162"/>
    </row>
    <row r="1496" spans="1:12" ht="15" customHeight="1">
      <c r="A1496" s="164">
        <v>1184821</v>
      </c>
      <c r="B1496" s="203" t="s">
        <v>5192</v>
      </c>
      <c r="C1496" s="203" t="s">
        <v>5166</v>
      </c>
      <c r="D1496" s="204" t="s">
        <v>5167</v>
      </c>
      <c r="E1496" s="205">
        <v>14</v>
      </c>
      <c r="F1496" s="206">
        <v>45670</v>
      </c>
      <c r="G1496" s="126">
        <v>953089</v>
      </c>
      <c r="H1496" s="36" t="s">
        <v>5193</v>
      </c>
      <c r="I1496" s="127" t="s">
        <v>5180</v>
      </c>
      <c r="J1496" s="35"/>
      <c r="K1496" s="36"/>
      <c r="L1496" s="162"/>
    </row>
    <row r="1497" spans="1:12" ht="15" customHeight="1">
      <c r="A1497" s="164">
        <v>1184822</v>
      </c>
      <c r="B1497" s="203" t="s">
        <v>5194</v>
      </c>
      <c r="C1497" s="203" t="s">
        <v>5166</v>
      </c>
      <c r="D1497" s="204" t="s">
        <v>5167</v>
      </c>
      <c r="E1497" s="205">
        <v>14</v>
      </c>
      <c r="F1497" s="206">
        <v>45670</v>
      </c>
      <c r="G1497" s="126">
        <v>114405</v>
      </c>
      <c r="H1497" s="36" t="s">
        <v>5195</v>
      </c>
      <c r="I1497" s="127" t="s">
        <v>5180</v>
      </c>
      <c r="J1497" s="35"/>
      <c r="K1497" s="36"/>
      <c r="L1497" s="162"/>
    </row>
    <row r="1498" spans="1:12" ht="15" customHeight="1">
      <c r="A1498" s="164">
        <v>1184823</v>
      </c>
      <c r="B1498" s="203" t="s">
        <v>5196</v>
      </c>
      <c r="C1498" s="203" t="s">
        <v>5166</v>
      </c>
      <c r="D1498" s="204" t="s">
        <v>5167</v>
      </c>
      <c r="E1498" s="205">
        <v>14</v>
      </c>
      <c r="F1498" s="206">
        <v>45670</v>
      </c>
      <c r="G1498" s="126">
        <v>114389</v>
      </c>
      <c r="H1498" s="36" t="s">
        <v>5197</v>
      </c>
      <c r="I1498" s="127" t="s">
        <v>4892</v>
      </c>
      <c r="J1498" s="35"/>
      <c r="K1498" s="36"/>
      <c r="L1498" s="162"/>
    </row>
    <row r="1499" spans="1:12" ht="15" customHeight="1">
      <c r="A1499" s="164">
        <v>1217704</v>
      </c>
      <c r="B1499" s="203" t="s">
        <v>5198</v>
      </c>
      <c r="C1499" s="203" t="s">
        <v>5166</v>
      </c>
      <c r="D1499" s="204" t="s">
        <v>5167</v>
      </c>
      <c r="E1499" s="205">
        <v>14</v>
      </c>
      <c r="F1499" s="206">
        <v>45670</v>
      </c>
      <c r="G1499" s="126">
        <v>953018</v>
      </c>
      <c r="H1499" s="36" t="s">
        <v>5199</v>
      </c>
      <c r="I1499" s="127" t="s">
        <v>4892</v>
      </c>
      <c r="J1499" s="35"/>
      <c r="K1499" s="36"/>
      <c r="L1499" s="162"/>
    </row>
    <row r="1500" spans="1:12" ht="15" customHeight="1">
      <c r="A1500" s="164">
        <v>1184824</v>
      </c>
      <c r="B1500" s="203" t="s">
        <v>5200</v>
      </c>
      <c r="C1500" s="203" t="s">
        <v>5166</v>
      </c>
      <c r="D1500" s="204" t="s">
        <v>5167</v>
      </c>
      <c r="E1500" s="205">
        <v>14</v>
      </c>
      <c r="F1500" s="206">
        <v>45670</v>
      </c>
      <c r="G1500" s="126">
        <v>946591</v>
      </c>
      <c r="H1500" s="36" t="s">
        <v>5201</v>
      </c>
      <c r="I1500" s="127" t="s">
        <v>5189</v>
      </c>
      <c r="J1500" s="35"/>
      <c r="K1500" s="36"/>
      <c r="L1500" s="162"/>
    </row>
    <row r="1501" spans="1:12" ht="15" customHeight="1">
      <c r="A1501" s="164">
        <v>1184825</v>
      </c>
      <c r="B1501" s="203" t="s">
        <v>5202</v>
      </c>
      <c r="C1501" s="203" t="s">
        <v>5166</v>
      </c>
      <c r="D1501" s="204" t="s">
        <v>5167</v>
      </c>
      <c r="E1501" s="205">
        <v>14</v>
      </c>
      <c r="F1501" s="206">
        <v>45670</v>
      </c>
      <c r="G1501" s="126">
        <v>823403</v>
      </c>
      <c r="H1501" s="36" t="s">
        <v>5203</v>
      </c>
      <c r="I1501" s="127" t="s">
        <v>5189</v>
      </c>
      <c r="J1501" s="35"/>
      <c r="K1501" s="36"/>
      <c r="L1501" s="162"/>
    </row>
    <row r="1502" spans="1:12" ht="15" customHeight="1">
      <c r="A1502" s="164">
        <v>1184826</v>
      </c>
      <c r="B1502" s="203" t="s">
        <v>5204</v>
      </c>
      <c r="C1502" s="203" t="s">
        <v>5166</v>
      </c>
      <c r="D1502" s="204" t="s">
        <v>5167</v>
      </c>
      <c r="E1502" s="205">
        <v>14</v>
      </c>
      <c r="F1502" s="206">
        <v>45670</v>
      </c>
      <c r="G1502" s="126" t="s">
        <v>45</v>
      </c>
      <c r="H1502" s="36" t="s">
        <v>45</v>
      </c>
      <c r="I1502" s="127" t="s">
        <v>45</v>
      </c>
      <c r="J1502" s="35"/>
      <c r="K1502" s="36"/>
      <c r="L1502" s="162"/>
    </row>
    <row r="1503" spans="1:12" ht="15" customHeight="1">
      <c r="A1503" s="164">
        <v>1184827</v>
      </c>
      <c r="B1503" s="203" t="s">
        <v>5205</v>
      </c>
      <c r="C1503" s="203" t="s">
        <v>5166</v>
      </c>
      <c r="D1503" s="204" t="s">
        <v>5167</v>
      </c>
      <c r="E1503" s="205">
        <v>14</v>
      </c>
      <c r="F1503" s="206">
        <v>45670</v>
      </c>
      <c r="G1503" s="126">
        <v>827433</v>
      </c>
      <c r="H1503" s="36" t="s">
        <v>5206</v>
      </c>
      <c r="I1503" s="127" t="s">
        <v>5189</v>
      </c>
      <c r="J1503" s="35"/>
      <c r="K1503" s="36"/>
      <c r="L1503" s="162"/>
    </row>
    <row r="1504" spans="1:12" ht="15" customHeight="1">
      <c r="A1504" s="164">
        <v>1487051</v>
      </c>
      <c r="B1504" s="203" t="s">
        <v>5207</v>
      </c>
      <c r="C1504" s="203" t="s">
        <v>2499</v>
      </c>
      <c r="D1504" s="204" t="s">
        <v>5167</v>
      </c>
      <c r="E1504" s="205">
        <v>14</v>
      </c>
      <c r="F1504" s="206">
        <v>45670</v>
      </c>
      <c r="G1504" s="126"/>
      <c r="H1504" s="36"/>
      <c r="I1504" s="127"/>
      <c r="J1504" s="35"/>
      <c r="K1504" s="36"/>
      <c r="L1504" s="162"/>
    </row>
    <row r="1505" spans="1:12" ht="15" customHeight="1">
      <c r="A1505" s="164">
        <v>1184828</v>
      </c>
      <c r="B1505" s="203" t="s">
        <v>5208</v>
      </c>
      <c r="C1505" s="203" t="s">
        <v>5166</v>
      </c>
      <c r="D1505" s="204" t="s">
        <v>5167</v>
      </c>
      <c r="E1505" s="205">
        <v>14</v>
      </c>
      <c r="F1505" s="206">
        <v>45670</v>
      </c>
      <c r="G1505" s="126">
        <v>948909</v>
      </c>
      <c r="H1505" s="36" t="s">
        <v>5209</v>
      </c>
      <c r="I1505" s="127" t="s">
        <v>5189</v>
      </c>
      <c r="J1505" s="35"/>
      <c r="K1505" s="36"/>
      <c r="L1505" s="162"/>
    </row>
    <row r="1506" spans="1:12" ht="15" customHeight="1">
      <c r="A1506" s="164">
        <v>1337821</v>
      </c>
      <c r="B1506" s="203" t="s">
        <v>5210</v>
      </c>
      <c r="C1506" s="203" t="s">
        <v>5166</v>
      </c>
      <c r="D1506" s="204" t="s">
        <v>5167</v>
      </c>
      <c r="E1506" s="205">
        <v>14</v>
      </c>
      <c r="F1506" s="206">
        <v>45670</v>
      </c>
      <c r="G1506" s="126"/>
      <c r="H1506" s="36"/>
      <c r="I1506" s="127"/>
      <c r="J1506" s="35"/>
      <c r="K1506" s="36"/>
      <c r="L1506" s="162"/>
    </row>
    <row r="1507" spans="1:12" ht="15" customHeight="1">
      <c r="A1507" s="164">
        <v>1184829</v>
      </c>
      <c r="B1507" s="203" t="s">
        <v>5211</v>
      </c>
      <c r="C1507" s="203" t="s">
        <v>5166</v>
      </c>
      <c r="D1507" s="204" t="s">
        <v>5167</v>
      </c>
      <c r="E1507" s="205">
        <v>14</v>
      </c>
      <c r="F1507" s="206">
        <v>45670</v>
      </c>
      <c r="G1507" s="126">
        <v>827431</v>
      </c>
      <c r="H1507" s="36" t="s">
        <v>5212</v>
      </c>
      <c r="I1507" s="127" t="s">
        <v>5189</v>
      </c>
      <c r="J1507" s="35"/>
      <c r="K1507" s="36"/>
      <c r="L1507" s="162"/>
    </row>
    <row r="1508" spans="1:12" ht="15" customHeight="1">
      <c r="A1508" s="164">
        <v>1184830</v>
      </c>
      <c r="B1508" s="203" t="s">
        <v>5213</v>
      </c>
      <c r="C1508" s="203" t="s">
        <v>5166</v>
      </c>
      <c r="D1508" s="204" t="s">
        <v>5167</v>
      </c>
      <c r="E1508" s="205">
        <v>14</v>
      </c>
      <c r="F1508" s="206">
        <v>45670</v>
      </c>
      <c r="G1508" s="126">
        <v>827423</v>
      </c>
      <c r="H1508" s="36" t="s">
        <v>5214</v>
      </c>
      <c r="I1508" s="127" t="s">
        <v>5189</v>
      </c>
      <c r="J1508" s="35"/>
      <c r="K1508" s="36"/>
      <c r="L1508" s="162"/>
    </row>
    <row r="1509" spans="1:12" ht="15" customHeight="1">
      <c r="A1509" s="164">
        <v>1184841</v>
      </c>
      <c r="B1509" s="203" t="s">
        <v>5215</v>
      </c>
      <c r="C1509" s="203" t="s">
        <v>5166</v>
      </c>
      <c r="D1509" s="204" t="s">
        <v>5167</v>
      </c>
      <c r="E1509" s="205">
        <v>14</v>
      </c>
      <c r="F1509" s="206">
        <v>45670</v>
      </c>
      <c r="G1509" s="126">
        <v>827424</v>
      </c>
      <c r="H1509" s="36" t="s">
        <v>5216</v>
      </c>
      <c r="I1509" s="127" t="s">
        <v>5189</v>
      </c>
      <c r="J1509" s="35"/>
      <c r="K1509" s="36"/>
      <c r="L1509" s="162"/>
    </row>
    <row r="1510" spans="1:12" ht="15" customHeight="1">
      <c r="A1510" s="164">
        <v>1184842</v>
      </c>
      <c r="B1510" s="203" t="s">
        <v>5217</v>
      </c>
      <c r="C1510" s="203" t="s">
        <v>5166</v>
      </c>
      <c r="D1510" s="204" t="s">
        <v>5167</v>
      </c>
      <c r="E1510" s="205">
        <v>14</v>
      </c>
      <c r="F1510" s="206">
        <v>45670</v>
      </c>
      <c r="G1510" s="126">
        <v>973314</v>
      </c>
      <c r="H1510" s="36" t="s">
        <v>5218</v>
      </c>
      <c r="I1510" s="127" t="s">
        <v>5189</v>
      </c>
      <c r="J1510" s="35"/>
      <c r="K1510" s="36"/>
      <c r="L1510" s="162"/>
    </row>
    <row r="1511" spans="1:12" ht="15" customHeight="1">
      <c r="A1511" s="164">
        <v>1184843</v>
      </c>
      <c r="B1511" s="203" t="s">
        <v>5219</v>
      </c>
      <c r="C1511" s="203" t="s">
        <v>5166</v>
      </c>
      <c r="D1511" s="204" t="s">
        <v>5167</v>
      </c>
      <c r="E1511" s="205">
        <v>14</v>
      </c>
      <c r="F1511" s="206">
        <v>45670</v>
      </c>
      <c r="G1511" s="126">
        <v>973316</v>
      </c>
      <c r="H1511" s="36" t="s">
        <v>5220</v>
      </c>
      <c r="I1511" s="127" t="s">
        <v>5189</v>
      </c>
      <c r="J1511" s="35"/>
      <c r="K1511" s="36"/>
      <c r="L1511" s="162"/>
    </row>
    <row r="1512" spans="1:12" ht="15" customHeight="1">
      <c r="A1512" s="164">
        <v>1184844</v>
      </c>
      <c r="B1512" s="203" t="s">
        <v>5221</v>
      </c>
      <c r="C1512" s="203" t="s">
        <v>5166</v>
      </c>
      <c r="D1512" s="204" t="s">
        <v>5167</v>
      </c>
      <c r="E1512" s="205">
        <v>14</v>
      </c>
      <c r="F1512" s="206">
        <v>45670</v>
      </c>
      <c r="G1512" s="126">
        <v>980989</v>
      </c>
      <c r="H1512" s="36" t="s">
        <v>5222</v>
      </c>
      <c r="I1512" s="127" t="s">
        <v>5189</v>
      </c>
      <c r="J1512" s="35"/>
      <c r="K1512" s="36"/>
      <c r="L1512" s="162"/>
    </row>
    <row r="1513" spans="1:12" ht="15" customHeight="1">
      <c r="A1513" s="164">
        <v>1184845</v>
      </c>
      <c r="B1513" s="203" t="s">
        <v>5223</v>
      </c>
      <c r="C1513" s="203" t="s">
        <v>5166</v>
      </c>
      <c r="D1513" s="204" t="s">
        <v>5167</v>
      </c>
      <c r="E1513" s="205">
        <v>14</v>
      </c>
      <c r="F1513" s="206">
        <v>45670</v>
      </c>
      <c r="G1513" s="126">
        <v>114387</v>
      </c>
      <c r="H1513" s="36" t="s">
        <v>5224</v>
      </c>
      <c r="I1513" s="127" t="s">
        <v>4892</v>
      </c>
      <c r="J1513" s="35"/>
      <c r="K1513" s="36"/>
      <c r="L1513" s="162"/>
    </row>
    <row r="1514" spans="1:12" ht="15" customHeight="1">
      <c r="A1514" s="164">
        <v>1184846</v>
      </c>
      <c r="B1514" s="203" t="s">
        <v>5225</v>
      </c>
      <c r="C1514" s="203" t="s">
        <v>5166</v>
      </c>
      <c r="D1514" s="204" t="s">
        <v>5167</v>
      </c>
      <c r="E1514" s="205">
        <v>14</v>
      </c>
      <c r="F1514" s="206">
        <v>45670</v>
      </c>
      <c r="G1514" s="126">
        <v>114386</v>
      </c>
      <c r="H1514" s="36" t="s">
        <v>5226</v>
      </c>
      <c r="I1514" s="127" t="s">
        <v>4892</v>
      </c>
      <c r="J1514" s="35"/>
      <c r="K1514" s="36"/>
      <c r="L1514" s="162"/>
    </row>
    <row r="1515" spans="1:12" ht="15" customHeight="1">
      <c r="A1515" s="164">
        <v>1335521</v>
      </c>
      <c r="B1515" s="203" t="s">
        <v>5227</v>
      </c>
      <c r="C1515" s="203" t="s">
        <v>5166</v>
      </c>
      <c r="D1515" s="204" t="s">
        <v>5167</v>
      </c>
      <c r="E1515" s="205">
        <v>14</v>
      </c>
      <c r="F1515" s="206">
        <v>45670</v>
      </c>
      <c r="G1515" s="126">
        <v>962590</v>
      </c>
      <c r="H1515" s="36" t="s">
        <v>5228</v>
      </c>
      <c r="I1515" s="127" t="s">
        <v>4918</v>
      </c>
      <c r="J1515" s="179">
        <v>114410</v>
      </c>
      <c r="K1515" s="239" t="s">
        <v>5229</v>
      </c>
      <c r="L1515" s="240" t="s">
        <v>2680</v>
      </c>
    </row>
    <row r="1516" spans="1:12" ht="15" customHeight="1">
      <c r="A1516" s="164">
        <v>1184847</v>
      </c>
      <c r="B1516" s="203" t="s">
        <v>5230</v>
      </c>
      <c r="C1516" s="203" t="s">
        <v>5166</v>
      </c>
      <c r="D1516" s="204" t="s">
        <v>5167</v>
      </c>
      <c r="E1516" s="205">
        <v>14</v>
      </c>
      <c r="F1516" s="206">
        <v>45670</v>
      </c>
      <c r="G1516" s="126">
        <v>948910</v>
      </c>
      <c r="H1516" s="36" t="s">
        <v>5231</v>
      </c>
      <c r="I1516" s="127" t="s">
        <v>5189</v>
      </c>
      <c r="J1516" s="35"/>
      <c r="K1516" s="36"/>
      <c r="L1516" s="162"/>
    </row>
    <row r="1517" spans="1:12" ht="15" customHeight="1">
      <c r="A1517" s="164">
        <v>1184848</v>
      </c>
      <c r="B1517" s="203" t="s">
        <v>5232</v>
      </c>
      <c r="C1517" s="203" t="s">
        <v>5166</v>
      </c>
      <c r="D1517" s="204" t="s">
        <v>5167</v>
      </c>
      <c r="E1517" s="205">
        <v>14</v>
      </c>
      <c r="F1517" s="206">
        <v>45670</v>
      </c>
      <c r="G1517" s="126">
        <v>114385</v>
      </c>
      <c r="H1517" s="36" t="s">
        <v>5233</v>
      </c>
      <c r="I1517" s="127" t="s">
        <v>4892</v>
      </c>
      <c r="J1517" s="35"/>
      <c r="K1517" s="36"/>
      <c r="L1517" s="162"/>
    </row>
    <row r="1518" spans="1:12" ht="15" customHeight="1">
      <c r="A1518" s="164">
        <v>1184849</v>
      </c>
      <c r="B1518" s="203" t="s">
        <v>5234</v>
      </c>
      <c r="C1518" s="203" t="s">
        <v>5166</v>
      </c>
      <c r="D1518" s="204" t="s">
        <v>5167</v>
      </c>
      <c r="E1518" s="205">
        <v>14</v>
      </c>
      <c r="F1518" s="206">
        <v>45670</v>
      </c>
      <c r="G1518" s="126">
        <v>984995</v>
      </c>
      <c r="H1518" s="36" t="s">
        <v>5235</v>
      </c>
      <c r="I1518" s="127" t="s">
        <v>4892</v>
      </c>
      <c r="J1518" s="35"/>
      <c r="K1518" s="36"/>
      <c r="L1518" s="162"/>
    </row>
    <row r="1519" spans="1:12" ht="15" customHeight="1">
      <c r="A1519" s="164">
        <v>1506770</v>
      </c>
      <c r="B1519" s="203" t="s">
        <v>5236</v>
      </c>
      <c r="C1519" s="203" t="s">
        <v>5166</v>
      </c>
      <c r="D1519" s="204" t="s">
        <v>5167</v>
      </c>
      <c r="E1519" s="205">
        <v>14</v>
      </c>
      <c r="F1519" s="206">
        <v>45670</v>
      </c>
      <c r="G1519" s="126">
        <v>984995</v>
      </c>
      <c r="H1519" s="36" t="s">
        <v>5235</v>
      </c>
      <c r="I1519" s="127" t="s">
        <v>4892</v>
      </c>
      <c r="J1519" s="35"/>
      <c r="K1519" s="36"/>
      <c r="L1519" s="162"/>
    </row>
    <row r="1520" spans="1:12" ht="15" customHeight="1">
      <c r="A1520" s="164">
        <v>1487052</v>
      </c>
      <c r="B1520" s="203" t="s">
        <v>5237</v>
      </c>
      <c r="C1520" s="203" t="s">
        <v>2499</v>
      </c>
      <c r="D1520" s="204" t="s">
        <v>5167</v>
      </c>
      <c r="E1520" s="205">
        <v>14</v>
      </c>
      <c r="F1520" s="206">
        <v>45670</v>
      </c>
      <c r="G1520" s="126"/>
      <c r="H1520" s="36"/>
      <c r="I1520" s="127"/>
      <c r="J1520" s="35"/>
      <c r="K1520" s="36"/>
      <c r="L1520" s="162"/>
    </row>
    <row r="1521" spans="1:12" ht="15" customHeight="1">
      <c r="A1521" s="164">
        <v>1184850</v>
      </c>
      <c r="B1521" s="203" t="s">
        <v>5238</v>
      </c>
      <c r="C1521" s="203" t="s">
        <v>5166</v>
      </c>
      <c r="D1521" s="204" t="s">
        <v>5167</v>
      </c>
      <c r="E1521" s="205">
        <v>14</v>
      </c>
      <c r="F1521" s="206">
        <v>45670</v>
      </c>
      <c r="G1521" s="126">
        <v>827432</v>
      </c>
      <c r="H1521" s="36" t="s">
        <v>5239</v>
      </c>
      <c r="I1521" s="127" t="s">
        <v>5189</v>
      </c>
      <c r="J1521" s="35"/>
      <c r="K1521" s="36"/>
      <c r="L1521" s="162"/>
    </row>
    <row r="1522" spans="1:12" ht="15" customHeight="1">
      <c r="A1522" s="164">
        <v>1335475</v>
      </c>
      <c r="B1522" s="203" t="s">
        <v>5240</v>
      </c>
      <c r="C1522" s="203" t="s">
        <v>5166</v>
      </c>
      <c r="D1522" s="204" t="s">
        <v>5167</v>
      </c>
      <c r="E1522" s="205">
        <v>14</v>
      </c>
      <c r="F1522" s="206">
        <v>45670</v>
      </c>
      <c r="G1522" s="126">
        <v>962585</v>
      </c>
      <c r="H1522" s="36" t="s">
        <v>5241</v>
      </c>
      <c r="I1522" s="127" t="s">
        <v>5189</v>
      </c>
      <c r="J1522" s="35"/>
      <c r="K1522" s="36"/>
      <c r="L1522" s="162"/>
    </row>
    <row r="1523" spans="1:12" ht="15" customHeight="1">
      <c r="A1523" s="164">
        <v>1184851</v>
      </c>
      <c r="B1523" s="203" t="s">
        <v>5242</v>
      </c>
      <c r="C1523" s="203" t="s">
        <v>5166</v>
      </c>
      <c r="D1523" s="204" t="s">
        <v>5167</v>
      </c>
      <c r="E1523" s="205">
        <v>14</v>
      </c>
      <c r="F1523" s="206">
        <v>45670</v>
      </c>
      <c r="G1523" s="126">
        <v>827430</v>
      </c>
      <c r="H1523" s="36" t="s">
        <v>5243</v>
      </c>
      <c r="I1523" s="127" t="s">
        <v>5189</v>
      </c>
      <c r="J1523" s="35"/>
      <c r="K1523" s="36"/>
      <c r="L1523" s="162"/>
    </row>
    <row r="1524" spans="1:12" ht="15" customHeight="1">
      <c r="A1524" s="164">
        <v>1184852</v>
      </c>
      <c r="B1524" s="203" t="s">
        <v>5244</v>
      </c>
      <c r="C1524" s="203" t="s">
        <v>5166</v>
      </c>
      <c r="D1524" s="204" t="s">
        <v>5167</v>
      </c>
      <c r="E1524" s="205">
        <v>14</v>
      </c>
      <c r="F1524" s="206">
        <v>45670</v>
      </c>
      <c r="G1524" s="126">
        <v>996539</v>
      </c>
      <c r="H1524" s="36" t="s">
        <v>5245</v>
      </c>
      <c r="I1524" s="127" t="s">
        <v>5189</v>
      </c>
      <c r="J1524" s="35"/>
      <c r="K1524" s="36"/>
      <c r="L1524" s="162"/>
    </row>
    <row r="1525" spans="1:12" ht="15" customHeight="1">
      <c r="A1525" s="164">
        <v>1184853</v>
      </c>
      <c r="B1525" s="203" t="s">
        <v>5246</v>
      </c>
      <c r="C1525" s="203" t="s">
        <v>5166</v>
      </c>
      <c r="D1525" s="204" t="s">
        <v>5167</v>
      </c>
      <c r="E1525" s="205">
        <v>14</v>
      </c>
      <c r="F1525" s="206">
        <v>45670</v>
      </c>
      <c r="G1525" s="126">
        <v>827421</v>
      </c>
      <c r="H1525" s="36" t="s">
        <v>5247</v>
      </c>
      <c r="I1525" s="127" t="s">
        <v>5189</v>
      </c>
      <c r="J1525" s="35"/>
      <c r="K1525" s="36"/>
      <c r="L1525" s="162"/>
    </row>
    <row r="1526" spans="1:12" ht="15" customHeight="1">
      <c r="A1526" s="164">
        <v>1184854</v>
      </c>
      <c r="B1526" s="203" t="s">
        <v>5248</v>
      </c>
      <c r="C1526" s="203" t="s">
        <v>5166</v>
      </c>
      <c r="D1526" s="204" t="s">
        <v>5167</v>
      </c>
      <c r="E1526" s="205">
        <v>14</v>
      </c>
      <c r="F1526" s="206">
        <v>45670</v>
      </c>
      <c r="G1526" s="126">
        <v>980990</v>
      </c>
      <c r="H1526" s="36" t="s">
        <v>5249</v>
      </c>
      <c r="I1526" s="127" t="s">
        <v>5189</v>
      </c>
      <c r="J1526" s="35"/>
      <c r="K1526" s="36"/>
      <c r="L1526" s="162"/>
    </row>
    <row r="1527" spans="1:12" ht="15" customHeight="1">
      <c r="A1527" s="164">
        <v>1184855</v>
      </c>
      <c r="B1527" s="203" t="s">
        <v>5250</v>
      </c>
      <c r="C1527" s="203" t="s">
        <v>5166</v>
      </c>
      <c r="D1527" s="204" t="s">
        <v>5167</v>
      </c>
      <c r="E1527" s="205">
        <v>14</v>
      </c>
      <c r="F1527" s="206">
        <v>45670</v>
      </c>
      <c r="G1527" s="126">
        <v>1118655</v>
      </c>
      <c r="H1527" s="36" t="s">
        <v>5251</v>
      </c>
      <c r="I1527" s="127" t="s">
        <v>5189</v>
      </c>
      <c r="J1527" s="35"/>
      <c r="K1527" s="36"/>
      <c r="L1527" s="162"/>
    </row>
    <row r="1528" spans="1:12" ht="15" customHeight="1">
      <c r="A1528" s="164">
        <v>1184856</v>
      </c>
      <c r="B1528" s="203" t="s">
        <v>5252</v>
      </c>
      <c r="C1528" s="203" t="s">
        <v>5166</v>
      </c>
      <c r="D1528" s="204" t="s">
        <v>5167</v>
      </c>
      <c r="E1528" s="205">
        <v>14</v>
      </c>
      <c r="F1528" s="206">
        <v>45670</v>
      </c>
      <c r="G1528" s="126">
        <v>996541</v>
      </c>
      <c r="H1528" s="36" t="s">
        <v>5253</v>
      </c>
      <c r="I1528" s="127" t="s">
        <v>5189</v>
      </c>
      <c r="J1528" s="35"/>
      <c r="K1528" s="36"/>
      <c r="L1528" s="162"/>
    </row>
    <row r="1529" spans="1:12" ht="15" customHeight="1">
      <c r="A1529" s="164">
        <v>1184857</v>
      </c>
      <c r="B1529" s="203" t="s">
        <v>5254</v>
      </c>
      <c r="C1529" s="203" t="s">
        <v>5166</v>
      </c>
      <c r="D1529" s="204" t="s">
        <v>5167</v>
      </c>
      <c r="E1529" s="205">
        <v>14</v>
      </c>
      <c r="F1529" s="206">
        <v>45670</v>
      </c>
      <c r="G1529" s="126">
        <v>114411</v>
      </c>
      <c r="H1529" s="36" t="s">
        <v>5255</v>
      </c>
      <c r="I1529" s="127" t="s">
        <v>2680</v>
      </c>
      <c r="J1529" s="35"/>
      <c r="K1529" s="36"/>
      <c r="L1529" s="162"/>
    </row>
    <row r="1530" spans="1:12" ht="15" customHeight="1">
      <c r="A1530" s="164">
        <v>1512040</v>
      </c>
      <c r="B1530" s="203" t="s">
        <v>5256</v>
      </c>
      <c r="C1530" s="203" t="s">
        <v>5166</v>
      </c>
      <c r="D1530" s="204" t="s">
        <v>5167</v>
      </c>
      <c r="E1530" s="205">
        <v>14</v>
      </c>
      <c r="F1530" s="206">
        <v>45670</v>
      </c>
      <c r="G1530" s="126">
        <v>827435</v>
      </c>
      <c r="H1530" s="36" t="s">
        <v>5257</v>
      </c>
      <c r="I1530" s="127"/>
      <c r="J1530" s="35"/>
      <c r="K1530" s="36"/>
      <c r="L1530" s="162"/>
    </row>
    <row r="1531" spans="1:12" ht="15" customHeight="1">
      <c r="A1531" s="164">
        <v>1512091</v>
      </c>
      <c r="B1531" s="203" t="s">
        <v>5258</v>
      </c>
      <c r="C1531" s="203" t="s">
        <v>5166</v>
      </c>
      <c r="D1531" s="204" t="s">
        <v>5167</v>
      </c>
      <c r="E1531" s="205">
        <v>14</v>
      </c>
      <c r="F1531" s="206">
        <v>45670</v>
      </c>
      <c r="G1531" s="126">
        <v>114400</v>
      </c>
      <c r="H1531" s="36" t="s">
        <v>5259</v>
      </c>
      <c r="I1531" s="127"/>
      <c r="J1531" s="35"/>
      <c r="K1531" s="36"/>
      <c r="L1531" s="162"/>
    </row>
    <row r="1532" spans="1:12" ht="15" customHeight="1">
      <c r="A1532" s="164">
        <v>1512075</v>
      </c>
      <c r="B1532" s="203" t="s">
        <v>5260</v>
      </c>
      <c r="C1532" s="203" t="s">
        <v>5166</v>
      </c>
      <c r="D1532" s="204" t="s">
        <v>5167</v>
      </c>
      <c r="E1532" s="205">
        <v>14</v>
      </c>
      <c r="F1532" s="206">
        <v>45670</v>
      </c>
      <c r="G1532" s="126"/>
      <c r="H1532" s="36"/>
      <c r="I1532" s="127"/>
      <c r="J1532" s="35"/>
      <c r="K1532" s="36"/>
      <c r="L1532" s="162"/>
    </row>
    <row r="1533" spans="1:12" ht="15" customHeight="1">
      <c r="A1533" s="164">
        <v>1512076</v>
      </c>
      <c r="B1533" s="203" t="s">
        <v>5261</v>
      </c>
      <c r="C1533" s="203" t="s">
        <v>5166</v>
      </c>
      <c r="D1533" s="204" t="s">
        <v>5167</v>
      </c>
      <c r="E1533" s="205">
        <v>14</v>
      </c>
      <c r="F1533" s="206">
        <v>45670</v>
      </c>
      <c r="G1533" s="126">
        <v>827436</v>
      </c>
      <c r="H1533" s="36" t="s">
        <v>5262</v>
      </c>
      <c r="I1533" s="127"/>
      <c r="J1533" s="35"/>
      <c r="K1533" s="36"/>
      <c r="L1533" s="162"/>
    </row>
    <row r="1534" spans="1:12" ht="15" customHeight="1">
      <c r="A1534" s="164">
        <v>1249567</v>
      </c>
      <c r="B1534" s="203" t="s">
        <v>5263</v>
      </c>
      <c r="C1534" s="203" t="s">
        <v>5166</v>
      </c>
      <c r="D1534" s="204" t="s">
        <v>5167</v>
      </c>
      <c r="E1534" s="205">
        <v>14</v>
      </c>
      <c r="F1534" s="206">
        <v>45670</v>
      </c>
      <c r="G1534" s="126">
        <v>827427</v>
      </c>
      <c r="H1534" s="36" t="s">
        <v>5264</v>
      </c>
      <c r="I1534" s="127" t="s">
        <v>5189</v>
      </c>
      <c r="J1534" s="35"/>
      <c r="K1534" s="36"/>
      <c r="L1534" s="162"/>
    </row>
    <row r="1535" spans="1:12" ht="15" customHeight="1">
      <c r="A1535" s="164">
        <v>1337832</v>
      </c>
      <c r="B1535" s="203" t="s">
        <v>5265</v>
      </c>
      <c r="C1535" s="203" t="s">
        <v>5266</v>
      </c>
      <c r="D1535" s="204" t="s">
        <v>5267</v>
      </c>
      <c r="E1535" s="205">
        <v>6</v>
      </c>
      <c r="F1535" s="206">
        <v>45112</v>
      </c>
      <c r="G1535" s="126">
        <v>973543</v>
      </c>
      <c r="H1535" s="36" t="s">
        <v>5268</v>
      </c>
      <c r="I1535" s="127" t="s">
        <v>5180</v>
      </c>
      <c r="J1535" s="35"/>
      <c r="K1535" s="36"/>
      <c r="L1535" s="162"/>
    </row>
    <row r="1536" spans="1:12" ht="15" customHeight="1">
      <c r="A1536" s="164">
        <v>1487015</v>
      </c>
      <c r="B1536" s="203" t="s">
        <v>5269</v>
      </c>
      <c r="C1536" s="203" t="s">
        <v>2499</v>
      </c>
      <c r="D1536" s="204" t="s">
        <v>5267</v>
      </c>
      <c r="E1536" s="205">
        <v>6</v>
      </c>
      <c r="F1536" s="206">
        <v>45112</v>
      </c>
      <c r="G1536" s="126">
        <v>801756</v>
      </c>
      <c r="H1536" s="36" t="s">
        <v>5270</v>
      </c>
      <c r="I1536" s="127" t="s">
        <v>5180</v>
      </c>
      <c r="J1536" s="35"/>
      <c r="K1536" s="36"/>
      <c r="L1536" s="162"/>
    </row>
    <row r="1537" spans="1:12" ht="15" customHeight="1">
      <c r="A1537" s="164">
        <v>1337830</v>
      </c>
      <c r="B1537" s="203" t="s">
        <v>5271</v>
      </c>
      <c r="C1537" s="203" t="s">
        <v>5266</v>
      </c>
      <c r="D1537" s="204" t="s">
        <v>5267</v>
      </c>
      <c r="E1537" s="205">
        <v>6</v>
      </c>
      <c r="F1537" s="206">
        <v>45112</v>
      </c>
      <c r="G1537" s="126">
        <v>962589</v>
      </c>
      <c r="H1537" s="36" t="s">
        <v>5272</v>
      </c>
      <c r="I1537" s="127" t="s">
        <v>4918</v>
      </c>
      <c r="J1537" s="179">
        <v>114402</v>
      </c>
      <c r="K1537" s="36" t="s">
        <v>5272</v>
      </c>
      <c r="L1537" s="127" t="s">
        <v>5180</v>
      </c>
    </row>
    <row r="1538" spans="1:12" ht="15" customHeight="1">
      <c r="A1538" s="164">
        <v>1184739</v>
      </c>
      <c r="B1538" s="203" t="s">
        <v>5273</v>
      </c>
      <c r="C1538" s="203" t="s">
        <v>5266</v>
      </c>
      <c r="D1538" s="204" t="s">
        <v>5267</v>
      </c>
      <c r="E1538" s="205">
        <v>6</v>
      </c>
      <c r="F1538" s="206">
        <v>45112</v>
      </c>
      <c r="G1538" s="126">
        <v>114403</v>
      </c>
      <c r="H1538" s="36" t="s">
        <v>5274</v>
      </c>
      <c r="I1538" s="127" t="s">
        <v>5180</v>
      </c>
      <c r="J1538" s="35"/>
      <c r="K1538" s="36"/>
      <c r="L1538" s="162"/>
    </row>
    <row r="1539" spans="1:12" ht="15" customHeight="1">
      <c r="A1539" s="164">
        <v>1487021</v>
      </c>
      <c r="B1539" s="203" t="s">
        <v>5275</v>
      </c>
      <c r="C1539" s="203" t="s">
        <v>2499</v>
      </c>
      <c r="D1539" s="204" t="s">
        <v>5267</v>
      </c>
      <c r="E1539" s="205">
        <v>6</v>
      </c>
      <c r="F1539" s="206">
        <v>45112</v>
      </c>
      <c r="G1539" s="126">
        <v>801756</v>
      </c>
      <c r="H1539" s="36" t="s">
        <v>5270</v>
      </c>
      <c r="I1539" s="127" t="s">
        <v>5180</v>
      </c>
      <c r="J1539" s="35"/>
      <c r="K1539" s="36"/>
      <c r="L1539" s="162"/>
    </row>
    <row r="1540" spans="1:12" ht="15" customHeight="1">
      <c r="A1540" s="164">
        <v>1184740</v>
      </c>
      <c r="B1540" s="203" t="s">
        <v>5276</v>
      </c>
      <c r="C1540" s="203" t="s">
        <v>5266</v>
      </c>
      <c r="D1540" s="204" t="s">
        <v>5267</v>
      </c>
      <c r="E1540" s="205">
        <v>6</v>
      </c>
      <c r="F1540" s="206">
        <v>45112</v>
      </c>
      <c r="G1540" s="126">
        <v>801756</v>
      </c>
      <c r="H1540" s="36" t="s">
        <v>5270</v>
      </c>
      <c r="I1540" s="127" t="s">
        <v>5180</v>
      </c>
      <c r="J1540" s="35"/>
      <c r="K1540" s="36"/>
      <c r="L1540" s="162"/>
    </row>
    <row r="1541" spans="1:12" ht="15" customHeight="1">
      <c r="A1541" s="164">
        <v>1184881</v>
      </c>
      <c r="B1541" s="203" t="s">
        <v>5277</v>
      </c>
      <c r="C1541" s="203" t="s">
        <v>5266</v>
      </c>
      <c r="D1541" s="204" t="s">
        <v>5267</v>
      </c>
      <c r="E1541" s="205">
        <v>6</v>
      </c>
      <c r="F1541" s="206">
        <v>45112</v>
      </c>
      <c r="G1541" s="126">
        <v>801757</v>
      </c>
      <c r="H1541" s="36" t="s">
        <v>5278</v>
      </c>
      <c r="I1541" s="127" t="s">
        <v>5180</v>
      </c>
      <c r="J1541" s="35"/>
      <c r="K1541" s="36"/>
      <c r="L1541" s="162"/>
    </row>
    <row r="1542" spans="1:12" ht="15" customHeight="1">
      <c r="A1542" s="164">
        <v>1184882</v>
      </c>
      <c r="B1542" s="203" t="s">
        <v>5279</v>
      </c>
      <c r="C1542" s="203" t="s">
        <v>5266</v>
      </c>
      <c r="D1542" s="204" t="s">
        <v>5267</v>
      </c>
      <c r="E1542" s="205">
        <v>6</v>
      </c>
      <c r="F1542" s="206">
        <v>45112</v>
      </c>
      <c r="G1542" s="126"/>
      <c r="H1542" s="36"/>
      <c r="I1542" s="127"/>
      <c r="J1542" s="35"/>
      <c r="K1542" s="36"/>
      <c r="L1542" s="162"/>
    </row>
    <row r="1543" spans="1:12" ht="15" customHeight="1">
      <c r="A1543" s="164">
        <v>1184883</v>
      </c>
      <c r="B1543" s="203" t="s">
        <v>5280</v>
      </c>
      <c r="C1543" s="203" t="s">
        <v>5266</v>
      </c>
      <c r="D1543" s="204" t="s">
        <v>5267</v>
      </c>
      <c r="E1543" s="205">
        <v>6</v>
      </c>
      <c r="F1543" s="206">
        <v>45112</v>
      </c>
      <c r="G1543" s="126">
        <v>821154</v>
      </c>
      <c r="H1543" s="36" t="s">
        <v>5281</v>
      </c>
      <c r="I1543" s="127" t="s">
        <v>4892</v>
      </c>
      <c r="J1543" s="35"/>
      <c r="K1543" s="36"/>
      <c r="L1543" s="162"/>
    </row>
    <row r="1544" spans="1:12" ht="15" customHeight="1">
      <c r="A1544" s="164">
        <v>1184884</v>
      </c>
      <c r="B1544" s="203" t="s">
        <v>5282</v>
      </c>
      <c r="C1544" s="203" t="s">
        <v>5266</v>
      </c>
      <c r="D1544" s="204" t="s">
        <v>5267</v>
      </c>
      <c r="E1544" s="205">
        <v>6</v>
      </c>
      <c r="F1544" s="206">
        <v>45112</v>
      </c>
      <c r="G1544" s="126">
        <v>973317</v>
      </c>
      <c r="H1544" s="36" t="s">
        <v>5283</v>
      </c>
      <c r="I1544" s="127" t="s">
        <v>5189</v>
      </c>
      <c r="J1544" s="35"/>
      <c r="K1544" s="36"/>
      <c r="L1544" s="162"/>
    </row>
    <row r="1545" spans="1:12" ht="15" customHeight="1">
      <c r="A1545" s="164">
        <v>1184885</v>
      </c>
      <c r="B1545" s="203" t="s">
        <v>5284</v>
      </c>
      <c r="C1545" s="203" t="s">
        <v>5266</v>
      </c>
      <c r="D1545" s="204" t="s">
        <v>5267</v>
      </c>
      <c r="E1545" s="205">
        <v>6</v>
      </c>
      <c r="F1545" s="206">
        <v>45112</v>
      </c>
      <c r="G1545" s="126">
        <v>973370</v>
      </c>
      <c r="H1545" s="36" t="s">
        <v>5285</v>
      </c>
      <c r="I1545" s="127" t="s">
        <v>5189</v>
      </c>
      <c r="J1545" s="35"/>
      <c r="K1545" s="36"/>
      <c r="L1545" s="162"/>
    </row>
    <row r="1546" spans="1:12" ht="15" customHeight="1">
      <c r="A1546" s="164">
        <v>1335948</v>
      </c>
      <c r="B1546" s="203" t="s">
        <v>5286</v>
      </c>
      <c r="C1546" s="203" t="s">
        <v>5266</v>
      </c>
      <c r="D1546" s="204" t="s">
        <v>5267</v>
      </c>
      <c r="E1546" s="205">
        <v>6</v>
      </c>
      <c r="F1546" s="206">
        <v>45112</v>
      </c>
      <c r="G1546" s="126">
        <v>962591</v>
      </c>
      <c r="H1546" s="36" t="s">
        <v>5287</v>
      </c>
      <c r="I1546" s="127" t="s">
        <v>4918</v>
      </c>
      <c r="J1546" s="179">
        <v>114412</v>
      </c>
      <c r="K1546" s="36" t="s">
        <v>5288</v>
      </c>
      <c r="L1546" s="127" t="s">
        <v>4892</v>
      </c>
    </row>
    <row r="1547" spans="1:12" ht="15" customHeight="1">
      <c r="A1547" s="164">
        <v>1184886</v>
      </c>
      <c r="B1547" s="203" t="s">
        <v>5289</v>
      </c>
      <c r="C1547" s="203" t="s">
        <v>5266</v>
      </c>
      <c r="D1547" s="204" t="s">
        <v>5267</v>
      </c>
      <c r="E1547" s="205">
        <v>6</v>
      </c>
      <c r="F1547" s="206">
        <v>45112</v>
      </c>
      <c r="G1547" s="126">
        <v>973318</v>
      </c>
      <c r="H1547" s="36" t="s">
        <v>5290</v>
      </c>
      <c r="I1547" s="127" t="s">
        <v>5189</v>
      </c>
      <c r="J1547" s="35"/>
      <c r="K1547" s="36"/>
      <c r="L1547" s="162"/>
    </row>
    <row r="1548" spans="1:12" ht="15" customHeight="1">
      <c r="A1548" s="164">
        <v>1335976</v>
      </c>
      <c r="B1548" s="203" t="s">
        <v>5291</v>
      </c>
      <c r="C1548" s="203" t="s">
        <v>5266</v>
      </c>
      <c r="D1548" s="204" t="s">
        <v>5267</v>
      </c>
      <c r="E1548" s="205">
        <v>6</v>
      </c>
      <c r="F1548" s="206">
        <v>45112</v>
      </c>
      <c r="G1548" s="126">
        <v>962588</v>
      </c>
      <c r="H1548" s="36" t="s">
        <v>5292</v>
      </c>
      <c r="I1548" s="127" t="s">
        <v>4918</v>
      </c>
      <c r="J1548" s="179">
        <v>114397</v>
      </c>
      <c r="K1548" s="36" t="s">
        <v>5293</v>
      </c>
      <c r="L1548" s="127" t="s">
        <v>4892</v>
      </c>
    </row>
    <row r="1549" spans="1:12" ht="15" customHeight="1">
      <c r="A1549" s="164">
        <v>1184887</v>
      </c>
      <c r="B1549" s="203" t="s">
        <v>5294</v>
      </c>
      <c r="C1549" s="203" t="s">
        <v>5266</v>
      </c>
      <c r="D1549" s="204" t="s">
        <v>5267</v>
      </c>
      <c r="E1549" s="205">
        <v>6</v>
      </c>
      <c r="F1549" s="206">
        <v>45112</v>
      </c>
      <c r="G1549" s="126">
        <v>973544</v>
      </c>
      <c r="H1549" s="36" t="s">
        <v>5295</v>
      </c>
      <c r="I1549" s="127" t="s">
        <v>2680</v>
      </c>
      <c r="J1549" s="35"/>
      <c r="K1549" s="36"/>
      <c r="L1549" s="162"/>
    </row>
    <row r="1550" spans="1:12" ht="15" customHeight="1">
      <c r="A1550" s="164">
        <v>1184888</v>
      </c>
      <c r="B1550" s="203" t="s">
        <v>5296</v>
      </c>
      <c r="C1550" s="203" t="s">
        <v>5266</v>
      </c>
      <c r="D1550" s="204" t="s">
        <v>5267</v>
      </c>
      <c r="E1550" s="205">
        <v>6</v>
      </c>
      <c r="F1550" s="206">
        <v>45112</v>
      </c>
      <c r="G1550" s="126">
        <v>821155</v>
      </c>
      <c r="H1550" s="36" t="s">
        <v>5297</v>
      </c>
      <c r="I1550" s="127" t="s">
        <v>2680</v>
      </c>
      <c r="J1550" s="35"/>
      <c r="K1550" s="36"/>
      <c r="L1550" s="162"/>
    </row>
    <row r="1551" spans="1:12" ht="15" customHeight="1">
      <c r="A1551" s="164">
        <v>1251962</v>
      </c>
      <c r="B1551" s="203" t="s">
        <v>5298</v>
      </c>
      <c r="C1551" s="203" t="s">
        <v>5266</v>
      </c>
      <c r="D1551" s="204" t="s">
        <v>5267</v>
      </c>
      <c r="E1551" s="205">
        <v>6</v>
      </c>
      <c r="F1551" s="206">
        <v>45112</v>
      </c>
      <c r="G1551" s="126">
        <v>973545</v>
      </c>
      <c r="H1551" s="36" t="s">
        <v>5299</v>
      </c>
      <c r="I1551" s="127" t="s">
        <v>5189</v>
      </c>
      <c r="J1551" s="35"/>
      <c r="K1551" s="36"/>
      <c r="L1551" s="162"/>
    </row>
    <row r="1552" spans="1:12" ht="15" customHeight="1">
      <c r="A1552" s="164">
        <v>1217705</v>
      </c>
      <c r="B1552" s="203" t="s">
        <v>5300</v>
      </c>
      <c r="C1552" s="203" t="s">
        <v>5266</v>
      </c>
      <c r="D1552" s="204" t="s">
        <v>5267</v>
      </c>
      <c r="E1552" s="205">
        <v>6</v>
      </c>
      <c r="F1552" s="206">
        <v>45112</v>
      </c>
      <c r="G1552" s="126">
        <v>1113967</v>
      </c>
      <c r="H1552" s="36" t="s">
        <v>5301</v>
      </c>
      <c r="I1552" s="127" t="s">
        <v>5189</v>
      </c>
      <c r="J1552" s="35"/>
      <c r="K1552" s="36"/>
      <c r="L1552" s="162"/>
    </row>
    <row r="1553" spans="1:12" ht="15" customHeight="1">
      <c r="A1553" s="164">
        <v>1335929</v>
      </c>
      <c r="B1553" s="203" t="s">
        <v>5302</v>
      </c>
      <c r="C1553" s="203" t="s">
        <v>5266</v>
      </c>
      <c r="D1553" s="204" t="s">
        <v>5267</v>
      </c>
      <c r="E1553" s="205">
        <v>6</v>
      </c>
      <c r="F1553" s="206">
        <v>45112</v>
      </c>
      <c r="G1553" s="126">
        <v>962592</v>
      </c>
      <c r="H1553" s="36" t="s">
        <v>5303</v>
      </c>
      <c r="I1553" s="127" t="s">
        <v>4918</v>
      </c>
      <c r="J1553" s="179">
        <v>114413</v>
      </c>
      <c r="K1553" s="36" t="s">
        <v>5304</v>
      </c>
      <c r="L1553" s="127" t="s">
        <v>2680</v>
      </c>
    </row>
    <row r="1554" spans="1:12" ht="15" customHeight="1">
      <c r="A1554" s="164">
        <v>1184889</v>
      </c>
      <c r="B1554" s="203" t="s">
        <v>5305</v>
      </c>
      <c r="C1554" s="203" t="s">
        <v>5266</v>
      </c>
      <c r="D1554" s="204" t="s">
        <v>5267</v>
      </c>
      <c r="E1554" s="205">
        <v>6</v>
      </c>
      <c r="F1554" s="206">
        <v>45112</v>
      </c>
      <c r="G1554" s="126">
        <v>1113969</v>
      </c>
      <c r="H1554" s="36" t="s">
        <v>5306</v>
      </c>
      <c r="I1554" s="127" t="s">
        <v>5189</v>
      </c>
      <c r="J1554" s="35"/>
      <c r="K1554" s="36"/>
      <c r="L1554" s="162"/>
    </row>
    <row r="1555" spans="1:12" ht="15" customHeight="1">
      <c r="A1555" s="164">
        <v>1217706</v>
      </c>
      <c r="B1555" s="203" t="s">
        <v>5307</v>
      </c>
      <c r="C1555" s="203" t="s">
        <v>5266</v>
      </c>
      <c r="D1555" s="204" t="s">
        <v>5267</v>
      </c>
      <c r="E1555" s="205">
        <v>6</v>
      </c>
      <c r="F1555" s="206">
        <v>45112</v>
      </c>
      <c r="G1555" s="126">
        <v>1113968</v>
      </c>
      <c r="H1555" s="36" t="s">
        <v>5308</v>
      </c>
      <c r="I1555" s="127" t="s">
        <v>5189</v>
      </c>
      <c r="J1555" s="35"/>
      <c r="K1555" s="36"/>
      <c r="L1555" s="162"/>
    </row>
    <row r="1556" spans="1:12" ht="15" customHeight="1">
      <c r="A1556" s="164">
        <v>1184890</v>
      </c>
      <c r="B1556" s="203" t="s">
        <v>5309</v>
      </c>
      <c r="C1556" s="203" t="s">
        <v>5266</v>
      </c>
      <c r="D1556" s="204" t="s">
        <v>5267</v>
      </c>
      <c r="E1556" s="205">
        <v>6</v>
      </c>
      <c r="F1556" s="206">
        <v>45112</v>
      </c>
      <c r="G1556" s="126">
        <v>114399</v>
      </c>
      <c r="H1556" s="36" t="s">
        <v>5310</v>
      </c>
      <c r="I1556" s="127" t="s">
        <v>4892</v>
      </c>
      <c r="J1556" s="35"/>
      <c r="K1556" s="36"/>
      <c r="L1556" s="162"/>
    </row>
    <row r="1557" spans="1:12" ht="15" customHeight="1">
      <c r="A1557" s="164">
        <v>1184891</v>
      </c>
      <c r="B1557" s="203" t="s">
        <v>5311</v>
      </c>
      <c r="C1557" s="203" t="s">
        <v>5266</v>
      </c>
      <c r="D1557" s="204" t="s">
        <v>5267</v>
      </c>
      <c r="E1557" s="205">
        <v>6</v>
      </c>
      <c r="F1557" s="206">
        <v>45112</v>
      </c>
      <c r="G1557" s="126">
        <v>114398</v>
      </c>
      <c r="H1557" s="36" t="s">
        <v>5312</v>
      </c>
      <c r="I1557" s="127" t="s">
        <v>4892</v>
      </c>
      <c r="J1557" s="35"/>
      <c r="K1557" s="36"/>
      <c r="L1557" s="162"/>
    </row>
    <row r="1558" spans="1:12" ht="15" customHeight="1">
      <c r="A1558" s="164">
        <v>1184892</v>
      </c>
      <c r="B1558" s="203" t="s">
        <v>5313</v>
      </c>
      <c r="C1558" s="203" t="s">
        <v>5266</v>
      </c>
      <c r="D1558" s="204" t="s">
        <v>5267</v>
      </c>
      <c r="E1558" s="205">
        <v>6</v>
      </c>
      <c r="F1558" s="206">
        <v>45112</v>
      </c>
      <c r="G1558" s="126">
        <v>996542</v>
      </c>
      <c r="H1558" s="36" t="s">
        <v>5314</v>
      </c>
      <c r="I1558" s="127" t="s">
        <v>5189</v>
      </c>
      <c r="J1558" s="35"/>
      <c r="K1558" s="36"/>
      <c r="L1558" s="162"/>
    </row>
    <row r="1559" spans="1:12" ht="15" customHeight="1">
      <c r="A1559" s="164">
        <v>1335991</v>
      </c>
      <c r="B1559" s="203" t="s">
        <v>5315</v>
      </c>
      <c r="C1559" s="203" t="s">
        <v>5266</v>
      </c>
      <c r="D1559" s="204" t="s">
        <v>5267</v>
      </c>
      <c r="E1559" s="205">
        <v>6</v>
      </c>
      <c r="F1559" s="206">
        <v>45112</v>
      </c>
      <c r="G1559" s="126">
        <v>962587</v>
      </c>
      <c r="H1559" s="36" t="s">
        <v>5316</v>
      </c>
      <c r="I1559" s="127" t="s">
        <v>4918</v>
      </c>
      <c r="J1559" s="179">
        <v>114394</v>
      </c>
      <c r="K1559" s="36" t="s">
        <v>5317</v>
      </c>
      <c r="L1559" s="127" t="s">
        <v>4892</v>
      </c>
    </row>
    <row r="1560" spans="1:12" ht="15" customHeight="1">
      <c r="A1560" s="164">
        <v>1184893</v>
      </c>
      <c r="B1560" s="203" t="s">
        <v>5318</v>
      </c>
      <c r="C1560" s="203" t="s">
        <v>5266</v>
      </c>
      <c r="D1560" s="204" t="s">
        <v>5267</v>
      </c>
      <c r="E1560" s="205">
        <v>6</v>
      </c>
      <c r="F1560" s="206">
        <v>45112</v>
      </c>
      <c r="G1560" s="126">
        <v>980976</v>
      </c>
      <c r="H1560" s="36" t="s">
        <v>5319</v>
      </c>
      <c r="I1560" s="127" t="s">
        <v>5189</v>
      </c>
      <c r="J1560" s="35"/>
      <c r="K1560" s="36"/>
      <c r="L1560" s="162"/>
    </row>
    <row r="1561" spans="1:12" ht="15" customHeight="1">
      <c r="A1561" s="164">
        <v>1184894</v>
      </c>
      <c r="B1561" s="203" t="s">
        <v>5320</v>
      </c>
      <c r="C1561" s="203" t="s">
        <v>5266</v>
      </c>
      <c r="D1561" s="204" t="s">
        <v>5267</v>
      </c>
      <c r="E1561" s="205">
        <v>6</v>
      </c>
      <c r="F1561" s="206">
        <v>45112</v>
      </c>
      <c r="G1561" s="126">
        <v>114393</v>
      </c>
      <c r="H1561" s="36" t="s">
        <v>5321</v>
      </c>
      <c r="I1561" s="127" t="s">
        <v>4892</v>
      </c>
      <c r="J1561" s="35"/>
      <c r="K1561" s="36"/>
      <c r="L1561" s="162"/>
    </row>
    <row r="1562" spans="1:12" ht="15" customHeight="1">
      <c r="A1562" s="164">
        <v>1335955</v>
      </c>
      <c r="B1562" s="203" t="s">
        <v>5322</v>
      </c>
      <c r="C1562" s="203" t="s">
        <v>5266</v>
      </c>
      <c r="D1562" s="204" t="s">
        <v>5267</v>
      </c>
      <c r="E1562" s="205">
        <v>6</v>
      </c>
      <c r="F1562" s="206">
        <v>45112</v>
      </c>
      <c r="G1562" s="126">
        <v>962593</v>
      </c>
      <c r="H1562" s="36" t="s">
        <v>5323</v>
      </c>
      <c r="I1562" s="127" t="s">
        <v>4918</v>
      </c>
      <c r="J1562" s="179">
        <v>114414</v>
      </c>
      <c r="K1562" s="36" t="s">
        <v>5324</v>
      </c>
      <c r="L1562" s="127" t="s">
        <v>2680</v>
      </c>
    </row>
    <row r="1563" spans="1:12" ht="15" customHeight="1">
      <c r="A1563" s="164">
        <v>1335956</v>
      </c>
      <c r="B1563" s="203" t="s">
        <v>5325</v>
      </c>
      <c r="C1563" s="203" t="s">
        <v>5266</v>
      </c>
      <c r="D1563" s="204" t="s">
        <v>5267</v>
      </c>
      <c r="E1563" s="205">
        <v>6</v>
      </c>
      <c r="F1563" s="206">
        <v>45112</v>
      </c>
      <c r="G1563" s="126">
        <v>962586</v>
      </c>
      <c r="H1563" s="36" t="s">
        <v>5326</v>
      </c>
      <c r="I1563" s="127" t="s">
        <v>4918</v>
      </c>
      <c r="J1563" s="179">
        <v>114392</v>
      </c>
      <c r="K1563" s="36" t="s">
        <v>5327</v>
      </c>
      <c r="L1563" s="127" t="s">
        <v>4892</v>
      </c>
    </row>
    <row r="1564" spans="1:12" ht="15" customHeight="1">
      <c r="A1564" s="164">
        <v>1326786</v>
      </c>
      <c r="B1564" s="203" t="s">
        <v>5328</v>
      </c>
      <c r="C1564" s="203" t="s">
        <v>5329</v>
      </c>
      <c r="D1564" s="204" t="s">
        <v>5330</v>
      </c>
      <c r="E1564" s="205">
        <v>3</v>
      </c>
      <c r="F1564" s="206">
        <v>43705</v>
      </c>
      <c r="G1564" s="126">
        <v>962722</v>
      </c>
      <c r="H1564" s="36" t="s">
        <v>5331</v>
      </c>
      <c r="I1564" s="127" t="s">
        <v>5332</v>
      </c>
      <c r="J1564" s="35"/>
      <c r="K1564" s="36"/>
      <c r="L1564" s="162"/>
    </row>
    <row r="1565" spans="1:12" ht="15" customHeight="1">
      <c r="A1565" s="164">
        <v>962728</v>
      </c>
      <c r="B1565" s="203" t="s">
        <v>5333</v>
      </c>
      <c r="C1565" s="203" t="s">
        <v>5334</v>
      </c>
      <c r="D1565" s="204" t="s">
        <v>5335</v>
      </c>
      <c r="E1565" s="205">
        <v>2</v>
      </c>
      <c r="F1565" s="206">
        <v>43705</v>
      </c>
      <c r="G1565" s="126"/>
      <c r="H1565" s="36" t="s">
        <v>5336</v>
      </c>
      <c r="I1565" s="127" t="s">
        <v>5332</v>
      </c>
      <c r="J1565" s="35"/>
      <c r="K1565" s="36"/>
      <c r="L1565" s="162"/>
    </row>
    <row r="1566" spans="1:12" ht="15" customHeight="1">
      <c r="A1566" s="164">
        <v>1337834</v>
      </c>
      <c r="B1566" s="203" t="s">
        <v>5337</v>
      </c>
      <c r="C1566" s="203" t="s">
        <v>5338</v>
      </c>
      <c r="D1566" s="204" t="s">
        <v>5339</v>
      </c>
      <c r="E1566" s="205">
        <v>2</v>
      </c>
      <c r="F1566" s="206">
        <v>43600</v>
      </c>
      <c r="G1566" s="126">
        <v>962723</v>
      </c>
      <c r="H1566" s="36" t="s">
        <v>5340</v>
      </c>
      <c r="I1566" s="127" t="s">
        <v>5332</v>
      </c>
      <c r="J1566" s="35"/>
      <c r="K1566" s="36"/>
      <c r="L1566" s="162"/>
    </row>
    <row r="1567" spans="1:12" ht="15" customHeight="1">
      <c r="A1567" s="164">
        <v>1337835</v>
      </c>
      <c r="B1567" s="203" t="s">
        <v>5341</v>
      </c>
      <c r="C1567" s="203" t="s">
        <v>5338</v>
      </c>
      <c r="D1567" s="204" t="s">
        <v>5339</v>
      </c>
      <c r="E1567" s="205">
        <v>2</v>
      </c>
      <c r="F1567" s="206">
        <v>43600</v>
      </c>
      <c r="G1567" s="126">
        <v>1162191</v>
      </c>
      <c r="H1567" s="36" t="s">
        <v>5342</v>
      </c>
      <c r="I1567" s="127" t="s">
        <v>5332</v>
      </c>
      <c r="J1567" s="35"/>
      <c r="K1567" s="36"/>
      <c r="L1567" s="162"/>
    </row>
    <row r="1568" spans="1:12" ht="15" customHeight="1">
      <c r="A1568" s="164">
        <v>1472814</v>
      </c>
      <c r="B1568" s="203" t="s">
        <v>5343</v>
      </c>
      <c r="C1568" s="203" t="s">
        <v>5120</v>
      </c>
      <c r="D1568" s="204" t="s">
        <v>5344</v>
      </c>
      <c r="E1568" s="205">
        <v>4</v>
      </c>
      <c r="F1568" s="206">
        <v>44896</v>
      </c>
      <c r="G1568" s="126">
        <v>962724</v>
      </c>
      <c r="H1568" s="36" t="s">
        <v>5345</v>
      </c>
      <c r="I1568" s="127" t="s">
        <v>5332</v>
      </c>
      <c r="J1568" s="35"/>
      <c r="K1568" s="36"/>
      <c r="L1568" s="162"/>
    </row>
    <row r="1569" spans="1:12" ht="15" customHeight="1">
      <c r="A1569" s="164">
        <v>1326815</v>
      </c>
      <c r="B1569" s="203" t="s">
        <v>5346</v>
      </c>
      <c r="C1569" s="203" t="s">
        <v>5347</v>
      </c>
      <c r="D1569" s="204" t="s">
        <v>5344</v>
      </c>
      <c r="E1569" s="205">
        <v>4</v>
      </c>
      <c r="F1569" s="206">
        <v>44896</v>
      </c>
      <c r="G1569" s="126">
        <v>962724</v>
      </c>
      <c r="H1569" s="36" t="s">
        <v>5345</v>
      </c>
      <c r="I1569" s="127" t="s">
        <v>5332</v>
      </c>
      <c r="J1569" s="35"/>
      <c r="K1569" s="36"/>
      <c r="L1569" s="162"/>
    </row>
    <row r="1570" spans="1:12" ht="15" customHeight="1">
      <c r="A1570" s="164">
        <v>1337853</v>
      </c>
      <c r="B1570" s="203" t="s">
        <v>5348</v>
      </c>
      <c r="C1570" s="203" t="s">
        <v>5347</v>
      </c>
      <c r="D1570" s="204" t="s">
        <v>5344</v>
      </c>
      <c r="E1570" s="205">
        <v>4</v>
      </c>
      <c r="F1570" s="206">
        <v>44896</v>
      </c>
      <c r="G1570" s="126">
        <v>962727</v>
      </c>
      <c r="H1570" s="36" t="s">
        <v>5349</v>
      </c>
      <c r="I1570" s="127" t="s">
        <v>5332</v>
      </c>
      <c r="J1570" s="35"/>
      <c r="K1570" s="36"/>
      <c r="L1570" s="162"/>
    </row>
    <row r="1571" spans="1:12" ht="15" customHeight="1">
      <c r="A1571" s="164">
        <v>1337851</v>
      </c>
      <c r="B1571" s="203" t="s">
        <v>5350</v>
      </c>
      <c r="C1571" s="203" t="s">
        <v>5347</v>
      </c>
      <c r="D1571" s="204" t="s">
        <v>5344</v>
      </c>
      <c r="E1571" s="205">
        <v>4</v>
      </c>
      <c r="F1571" s="206">
        <v>44896</v>
      </c>
      <c r="G1571" s="126">
        <v>962726</v>
      </c>
      <c r="H1571" s="36" t="s">
        <v>5351</v>
      </c>
      <c r="I1571" s="127" t="s">
        <v>5332</v>
      </c>
      <c r="J1571" s="35"/>
      <c r="K1571" s="36"/>
      <c r="L1571" s="162"/>
    </row>
    <row r="1572" spans="1:12" ht="15" customHeight="1">
      <c r="A1572" s="164">
        <v>1337739</v>
      </c>
      <c r="B1572" s="203" t="s">
        <v>5352</v>
      </c>
      <c r="C1572" s="203" t="s">
        <v>5347</v>
      </c>
      <c r="D1572" s="204" t="s">
        <v>5344</v>
      </c>
      <c r="E1572" s="205">
        <v>4</v>
      </c>
      <c r="F1572" s="206">
        <v>44896</v>
      </c>
      <c r="G1572" s="126">
        <v>962725</v>
      </c>
      <c r="H1572" s="36" t="s">
        <v>5353</v>
      </c>
      <c r="I1572" s="127" t="s">
        <v>5332</v>
      </c>
      <c r="J1572" s="35"/>
      <c r="K1572" s="36"/>
      <c r="L1572" s="162"/>
    </row>
    <row r="1573" spans="1:12" ht="15" customHeight="1">
      <c r="A1573" s="164">
        <v>1322648</v>
      </c>
      <c r="B1573" s="203" t="s">
        <v>5354</v>
      </c>
      <c r="C1573" s="203" t="s">
        <v>1886</v>
      </c>
      <c r="D1573" s="204" t="s">
        <v>5355</v>
      </c>
      <c r="E1573" s="205">
        <v>3</v>
      </c>
      <c r="F1573" s="206">
        <v>43689</v>
      </c>
      <c r="G1573" s="126"/>
      <c r="H1573" s="36"/>
      <c r="I1573" s="127"/>
      <c r="J1573" s="35"/>
      <c r="K1573" s="36"/>
      <c r="L1573" s="162"/>
    </row>
    <row r="1574" spans="1:12" ht="15" customHeight="1">
      <c r="A1574" s="164">
        <v>1322726</v>
      </c>
      <c r="B1574" s="203" t="s">
        <v>5356</v>
      </c>
      <c r="C1574" s="203" t="s">
        <v>1886</v>
      </c>
      <c r="D1574" s="204" t="s">
        <v>5357</v>
      </c>
      <c r="E1574" s="205">
        <v>2</v>
      </c>
      <c r="F1574" s="206">
        <v>43705</v>
      </c>
      <c r="G1574" s="126"/>
      <c r="H1574" s="36"/>
      <c r="I1574" s="127"/>
      <c r="J1574" s="35"/>
      <c r="K1574" s="36"/>
      <c r="L1574" s="162"/>
    </row>
    <row r="1575" spans="1:12" ht="15" customHeight="1">
      <c r="A1575" s="164">
        <v>1428699</v>
      </c>
      <c r="B1575" s="203" t="s">
        <v>5358</v>
      </c>
      <c r="C1575" s="203" t="s">
        <v>3455</v>
      </c>
      <c r="D1575" s="204" t="s">
        <v>5359</v>
      </c>
      <c r="E1575" s="205">
        <v>1</v>
      </c>
      <c r="F1575" s="206">
        <v>44307</v>
      </c>
      <c r="G1575" s="126"/>
      <c r="H1575" s="36"/>
      <c r="I1575" s="127"/>
      <c r="J1575" s="35"/>
      <c r="K1575" s="36"/>
      <c r="L1575" s="162"/>
    </row>
    <row r="1576" spans="1:12" ht="15" customHeight="1">
      <c r="A1576" s="180"/>
      <c r="B1576" s="220" t="s">
        <v>5360</v>
      </c>
      <c r="C1576" s="220" t="s">
        <v>304</v>
      </c>
      <c r="D1576" s="221" t="s">
        <v>5361</v>
      </c>
      <c r="E1576" s="205">
        <v>1</v>
      </c>
      <c r="F1576" s="206">
        <v>44796</v>
      </c>
      <c r="G1576" s="126"/>
      <c r="H1576" s="36"/>
      <c r="I1576" s="127"/>
      <c r="J1576" s="35"/>
      <c r="K1576" s="36"/>
      <c r="L1576" s="162"/>
    </row>
    <row r="1577" spans="1:12" ht="15" customHeight="1">
      <c r="A1577" s="180"/>
      <c r="B1577" s="220" t="s">
        <v>5362</v>
      </c>
      <c r="C1577" s="220" t="s">
        <v>304</v>
      </c>
      <c r="D1577" s="221" t="s">
        <v>5361</v>
      </c>
      <c r="E1577" s="205">
        <v>1</v>
      </c>
      <c r="F1577" s="206">
        <v>44796</v>
      </c>
      <c r="G1577" s="126"/>
      <c r="H1577" s="36"/>
      <c r="I1577" s="127"/>
      <c r="J1577" s="35"/>
      <c r="K1577" s="36"/>
      <c r="L1577" s="162"/>
    </row>
    <row r="1578" spans="1:12" ht="15" customHeight="1">
      <c r="A1578" s="164">
        <v>1331710</v>
      </c>
      <c r="B1578" s="203" t="s">
        <v>5363</v>
      </c>
      <c r="C1578" s="203" t="s">
        <v>5364</v>
      </c>
      <c r="D1578" s="204" t="s">
        <v>5365</v>
      </c>
      <c r="E1578" s="205">
        <v>10</v>
      </c>
      <c r="F1578" s="206">
        <v>44741</v>
      </c>
      <c r="G1578" s="126">
        <v>816955</v>
      </c>
      <c r="H1578" s="36" t="s">
        <v>5366</v>
      </c>
      <c r="I1578" s="127" t="s">
        <v>5367</v>
      </c>
      <c r="J1578" s="35"/>
      <c r="K1578" s="36"/>
      <c r="L1578" s="162"/>
    </row>
    <row r="1579" spans="1:12" ht="15" customHeight="1">
      <c r="A1579" s="164">
        <v>1464470</v>
      </c>
      <c r="B1579" s="203" t="s">
        <v>5368</v>
      </c>
      <c r="C1579" s="203" t="s">
        <v>5369</v>
      </c>
      <c r="D1579" s="204" t="s">
        <v>5365</v>
      </c>
      <c r="E1579" s="205">
        <v>10</v>
      </c>
      <c r="F1579" s="206">
        <v>44741</v>
      </c>
      <c r="G1579" s="126"/>
      <c r="H1579" s="36"/>
      <c r="I1579" s="127"/>
      <c r="J1579" s="35"/>
      <c r="K1579" s="36"/>
      <c r="L1579" s="162"/>
    </row>
    <row r="1580" spans="1:12" ht="15" customHeight="1">
      <c r="A1580" s="164">
        <v>1223276</v>
      </c>
      <c r="B1580" s="203" t="s">
        <v>5370</v>
      </c>
      <c r="C1580" s="203" t="s">
        <v>5371</v>
      </c>
      <c r="D1580" s="204" t="s">
        <v>5365</v>
      </c>
      <c r="E1580" s="205">
        <v>10</v>
      </c>
      <c r="F1580" s="206">
        <v>44741</v>
      </c>
      <c r="G1580" s="126"/>
      <c r="H1580" s="36" t="s">
        <v>5372</v>
      </c>
      <c r="I1580" s="127" t="s">
        <v>5367</v>
      </c>
      <c r="J1580" s="35"/>
      <c r="K1580" s="36"/>
      <c r="L1580" s="162"/>
    </row>
    <row r="1581" spans="1:12" ht="15" customHeight="1">
      <c r="A1581" s="164">
        <v>1335964</v>
      </c>
      <c r="B1581" s="203" t="s">
        <v>5373</v>
      </c>
      <c r="C1581" s="203" t="s">
        <v>5369</v>
      </c>
      <c r="D1581" s="204" t="s">
        <v>5365</v>
      </c>
      <c r="E1581" s="205">
        <v>10</v>
      </c>
      <c r="F1581" s="206">
        <v>44741</v>
      </c>
      <c r="G1581" s="126">
        <v>816956</v>
      </c>
      <c r="H1581" s="36" t="s">
        <v>5374</v>
      </c>
      <c r="I1581" s="127" t="s">
        <v>5367</v>
      </c>
      <c r="J1581" s="35"/>
      <c r="K1581" s="36"/>
      <c r="L1581" s="162"/>
    </row>
    <row r="1582" spans="1:12" ht="15" customHeight="1">
      <c r="A1582" s="164">
        <v>1335930</v>
      </c>
      <c r="B1582" s="203" t="s">
        <v>5375</v>
      </c>
      <c r="C1582" s="203" t="s">
        <v>5369</v>
      </c>
      <c r="D1582" s="204" t="s">
        <v>5365</v>
      </c>
      <c r="E1582" s="205">
        <v>10</v>
      </c>
      <c r="F1582" s="206">
        <v>44741</v>
      </c>
      <c r="G1582" s="126">
        <v>966084</v>
      </c>
      <c r="H1582" s="36" t="s">
        <v>5376</v>
      </c>
      <c r="I1582" s="127" t="s">
        <v>5367</v>
      </c>
      <c r="J1582" s="35"/>
      <c r="K1582" s="36"/>
      <c r="L1582" s="162"/>
    </row>
    <row r="1583" spans="1:12" ht="15" customHeight="1">
      <c r="A1583" s="164">
        <v>1335965</v>
      </c>
      <c r="B1583" s="203" t="s">
        <v>5377</v>
      </c>
      <c r="C1583" s="203" t="s">
        <v>5369</v>
      </c>
      <c r="D1583" s="204" t="s">
        <v>5365</v>
      </c>
      <c r="E1583" s="205">
        <v>10</v>
      </c>
      <c r="F1583" s="206">
        <v>44741</v>
      </c>
      <c r="G1583" s="126">
        <v>966085</v>
      </c>
      <c r="H1583" s="36" t="s">
        <v>5378</v>
      </c>
      <c r="I1583" s="127" t="s">
        <v>5367</v>
      </c>
      <c r="J1583" s="36"/>
      <c r="K1583" s="36"/>
      <c r="L1583" s="127"/>
    </row>
    <row r="1584" spans="1:12" ht="15" customHeight="1">
      <c r="A1584" s="164">
        <v>1336001</v>
      </c>
      <c r="B1584" s="203" t="s">
        <v>5379</v>
      </c>
      <c r="C1584" s="203" t="s">
        <v>5369</v>
      </c>
      <c r="D1584" s="204" t="s">
        <v>5365</v>
      </c>
      <c r="E1584" s="205">
        <v>10</v>
      </c>
      <c r="F1584" s="206">
        <v>44741</v>
      </c>
      <c r="G1584" s="126">
        <v>966086</v>
      </c>
      <c r="H1584" s="36" t="s">
        <v>5380</v>
      </c>
      <c r="I1584" s="127" t="s">
        <v>5367</v>
      </c>
      <c r="J1584" s="35"/>
      <c r="K1584" s="36"/>
      <c r="L1584" s="162"/>
    </row>
    <row r="1585" spans="1:12" ht="15" customHeight="1">
      <c r="A1585" s="164">
        <v>1463586</v>
      </c>
      <c r="B1585" s="203" t="s">
        <v>5381</v>
      </c>
      <c r="C1585" s="203" t="s">
        <v>5382</v>
      </c>
      <c r="D1585" s="204" t="s">
        <v>5365</v>
      </c>
      <c r="E1585" s="205">
        <v>10</v>
      </c>
      <c r="F1585" s="206">
        <v>44741</v>
      </c>
      <c r="G1585" s="126"/>
      <c r="H1585" s="36"/>
      <c r="I1585" s="127"/>
      <c r="J1585" s="35"/>
      <c r="K1585" s="36"/>
      <c r="L1585" s="162"/>
    </row>
    <row r="1586" spans="1:12" ht="15" customHeight="1">
      <c r="A1586" s="164">
        <v>1388210</v>
      </c>
      <c r="B1586" s="203" t="s">
        <v>5383</v>
      </c>
      <c r="C1586" s="203" t="s">
        <v>5384</v>
      </c>
      <c r="D1586" s="204" t="s">
        <v>5365</v>
      </c>
      <c r="E1586" s="205">
        <v>10</v>
      </c>
      <c r="F1586" s="206">
        <v>44741</v>
      </c>
      <c r="G1586" s="126"/>
      <c r="H1586" s="36"/>
      <c r="I1586" s="127"/>
      <c r="J1586" s="35"/>
      <c r="K1586" s="36"/>
      <c r="L1586" s="162"/>
    </row>
    <row r="1587" spans="1:12" ht="15" customHeight="1">
      <c r="A1587" s="164">
        <v>1315915</v>
      </c>
      <c r="B1587" s="203" t="s">
        <v>5385</v>
      </c>
      <c r="C1587" s="203" t="s">
        <v>5386</v>
      </c>
      <c r="D1587" s="204" t="s">
        <v>5365</v>
      </c>
      <c r="E1587" s="205">
        <v>10</v>
      </c>
      <c r="F1587" s="206">
        <v>44741</v>
      </c>
      <c r="G1587" s="126"/>
      <c r="H1587" s="36"/>
      <c r="I1587" s="127"/>
      <c r="J1587" s="35"/>
      <c r="K1587" s="36"/>
      <c r="L1587" s="162"/>
    </row>
    <row r="1588" spans="1:12" ht="15" customHeight="1">
      <c r="A1588" s="164">
        <v>1433231</v>
      </c>
      <c r="B1588" s="203" t="s">
        <v>5387</v>
      </c>
      <c r="C1588" s="203" t="s">
        <v>3458</v>
      </c>
      <c r="D1588" s="204" t="s">
        <v>5365</v>
      </c>
      <c r="E1588" s="205">
        <v>10</v>
      </c>
      <c r="F1588" s="206">
        <v>44741</v>
      </c>
      <c r="G1588" s="126"/>
      <c r="H1588" s="36"/>
      <c r="I1588" s="127"/>
      <c r="J1588" s="35"/>
      <c r="K1588" s="36"/>
      <c r="L1588" s="162"/>
    </row>
    <row r="1589" spans="1:12" ht="15" customHeight="1">
      <c r="A1589" s="164">
        <v>1326759</v>
      </c>
      <c r="B1589" s="203" t="s">
        <v>5388</v>
      </c>
      <c r="C1589" s="203" t="s">
        <v>1886</v>
      </c>
      <c r="D1589" s="204" t="s">
        <v>5365</v>
      </c>
      <c r="E1589" s="205">
        <v>10</v>
      </c>
      <c r="F1589" s="206">
        <v>44741</v>
      </c>
      <c r="G1589" s="126"/>
      <c r="H1589" s="36"/>
      <c r="I1589" s="127"/>
      <c r="J1589" s="35"/>
      <c r="K1589" s="36"/>
      <c r="L1589" s="162"/>
    </row>
    <row r="1590" spans="1:12" ht="15" customHeight="1">
      <c r="A1590" s="164">
        <v>1331540</v>
      </c>
      <c r="B1590" s="203" t="s">
        <v>5389</v>
      </c>
      <c r="C1590" s="203" t="s">
        <v>5369</v>
      </c>
      <c r="D1590" s="204" t="s">
        <v>5390</v>
      </c>
      <c r="E1590" s="205">
        <v>6</v>
      </c>
      <c r="F1590" s="206">
        <v>44145</v>
      </c>
      <c r="G1590" s="126">
        <v>114432</v>
      </c>
      <c r="H1590" s="36" t="s">
        <v>5391</v>
      </c>
      <c r="I1590" s="127" t="s">
        <v>3366</v>
      </c>
      <c r="J1590" s="35"/>
      <c r="K1590" s="36"/>
      <c r="L1590" s="162"/>
    </row>
    <row r="1591" spans="1:12" ht="15" customHeight="1">
      <c r="A1591" s="164">
        <v>1369078</v>
      </c>
      <c r="B1591" s="203" t="s">
        <v>5392</v>
      </c>
      <c r="C1591" s="203" t="s">
        <v>5369</v>
      </c>
      <c r="D1591" s="204" t="s">
        <v>5390</v>
      </c>
      <c r="E1591" s="205">
        <v>6</v>
      </c>
      <c r="F1591" s="206">
        <v>44145</v>
      </c>
      <c r="G1591" s="126"/>
      <c r="H1591" s="36"/>
      <c r="I1591" s="127"/>
      <c r="J1591" s="35"/>
      <c r="K1591" s="36"/>
      <c r="L1591" s="162"/>
    </row>
    <row r="1592" spans="1:12" ht="15" customHeight="1">
      <c r="A1592" s="164">
        <v>1331543</v>
      </c>
      <c r="B1592" s="203" t="s">
        <v>5393</v>
      </c>
      <c r="C1592" s="203" t="s">
        <v>5369</v>
      </c>
      <c r="D1592" s="204" t="s">
        <v>5390</v>
      </c>
      <c r="E1592" s="205">
        <v>6</v>
      </c>
      <c r="F1592" s="206">
        <v>44145</v>
      </c>
      <c r="G1592" s="126">
        <v>1115347</v>
      </c>
      <c r="H1592" s="36" t="s">
        <v>5394</v>
      </c>
      <c r="I1592" s="127" t="s">
        <v>3366</v>
      </c>
      <c r="J1592" s="35"/>
      <c r="K1592" s="36"/>
      <c r="L1592" s="162"/>
    </row>
    <row r="1593" spans="1:12" ht="15" customHeight="1">
      <c r="A1593" s="164">
        <v>1369120</v>
      </c>
      <c r="B1593" s="203" t="s">
        <v>5395</v>
      </c>
      <c r="C1593" s="203" t="s">
        <v>5369</v>
      </c>
      <c r="D1593" s="204" t="s">
        <v>5390</v>
      </c>
      <c r="E1593" s="205">
        <v>6</v>
      </c>
      <c r="F1593" s="206">
        <v>44145</v>
      </c>
      <c r="G1593" s="126"/>
      <c r="H1593" s="36"/>
      <c r="I1593" s="127"/>
      <c r="J1593" s="35"/>
      <c r="K1593" s="36"/>
      <c r="L1593" s="162"/>
    </row>
    <row r="1594" spans="1:12" ht="15" customHeight="1">
      <c r="A1594" s="164">
        <v>1369141</v>
      </c>
      <c r="B1594" s="203" t="s">
        <v>5396</v>
      </c>
      <c r="C1594" s="203" t="s">
        <v>5369</v>
      </c>
      <c r="D1594" s="204" t="s">
        <v>5390</v>
      </c>
      <c r="E1594" s="205">
        <v>6</v>
      </c>
      <c r="F1594" s="206">
        <v>44145</v>
      </c>
      <c r="G1594" s="126"/>
      <c r="H1594" s="36"/>
      <c r="I1594" s="127"/>
      <c r="J1594" s="35"/>
      <c r="K1594" s="36"/>
      <c r="L1594" s="162"/>
    </row>
    <row r="1595" spans="1:12" ht="15" customHeight="1">
      <c r="A1595" s="164">
        <v>1369099</v>
      </c>
      <c r="B1595" s="203" t="s">
        <v>5397</v>
      </c>
      <c r="C1595" s="203" t="s">
        <v>5369</v>
      </c>
      <c r="D1595" s="204" t="s">
        <v>5390</v>
      </c>
      <c r="E1595" s="205">
        <v>6</v>
      </c>
      <c r="F1595" s="206">
        <v>44145</v>
      </c>
      <c r="G1595" s="126"/>
      <c r="H1595" s="36"/>
      <c r="I1595" s="127"/>
      <c r="J1595" s="35"/>
      <c r="K1595" s="36"/>
      <c r="L1595" s="162"/>
    </row>
    <row r="1596" spans="1:12" ht="15" customHeight="1">
      <c r="A1596" s="164">
        <v>1331725</v>
      </c>
      <c r="B1596" s="203" t="s">
        <v>5398</v>
      </c>
      <c r="C1596" s="203" t="s">
        <v>5399</v>
      </c>
      <c r="D1596" s="204" t="s">
        <v>5400</v>
      </c>
      <c r="E1596" s="205">
        <v>3</v>
      </c>
      <c r="F1596" s="206">
        <v>43538</v>
      </c>
      <c r="G1596" s="126">
        <v>114622</v>
      </c>
      <c r="H1596" s="36" t="s">
        <v>5401</v>
      </c>
      <c r="I1596" s="127" t="s">
        <v>5402</v>
      </c>
      <c r="J1596" s="35"/>
      <c r="K1596" s="36"/>
      <c r="L1596" s="162"/>
    </row>
    <row r="1597" spans="1:12" ht="15" customHeight="1">
      <c r="A1597" s="164">
        <v>1331773</v>
      </c>
      <c r="B1597" s="203" t="s">
        <v>5403</v>
      </c>
      <c r="C1597" s="203" t="s">
        <v>5404</v>
      </c>
      <c r="D1597" s="204" t="s">
        <v>5405</v>
      </c>
      <c r="E1597" s="205">
        <v>3</v>
      </c>
      <c r="F1597" s="206">
        <v>43538</v>
      </c>
      <c r="G1597" s="126">
        <v>970412</v>
      </c>
      <c r="H1597" s="36" t="s">
        <v>5406</v>
      </c>
      <c r="I1597" s="127" t="s">
        <v>2725</v>
      </c>
      <c r="J1597" s="35"/>
      <c r="K1597" s="36"/>
      <c r="L1597" s="162"/>
    </row>
    <row r="1598" spans="1:12" ht="15" customHeight="1">
      <c r="A1598" s="164">
        <v>1331780</v>
      </c>
      <c r="B1598" s="203" t="s">
        <v>5407</v>
      </c>
      <c r="C1598" s="203" t="s">
        <v>5408</v>
      </c>
      <c r="D1598" s="204" t="s">
        <v>5409</v>
      </c>
      <c r="E1598" s="205">
        <v>4</v>
      </c>
      <c r="F1598" s="206">
        <v>43885</v>
      </c>
      <c r="G1598" s="126">
        <v>524679</v>
      </c>
      <c r="H1598" s="36" t="s">
        <v>5410</v>
      </c>
      <c r="I1598" s="127" t="s">
        <v>1836</v>
      </c>
      <c r="J1598" s="35"/>
      <c r="K1598" s="36"/>
      <c r="L1598" s="162"/>
    </row>
    <row r="1599" spans="1:12" ht="15" customHeight="1">
      <c r="A1599" s="164">
        <v>1329053</v>
      </c>
      <c r="B1599" s="203" t="s">
        <v>5411</v>
      </c>
      <c r="C1599" s="203" t="s">
        <v>5408</v>
      </c>
      <c r="D1599" s="204" t="s">
        <v>5409</v>
      </c>
      <c r="E1599" s="205">
        <v>4</v>
      </c>
      <c r="F1599" s="206">
        <v>43885</v>
      </c>
      <c r="G1599" s="126">
        <v>114439</v>
      </c>
      <c r="H1599" s="36" t="s">
        <v>5412</v>
      </c>
      <c r="I1599" s="127" t="s">
        <v>1836</v>
      </c>
      <c r="J1599" s="35"/>
      <c r="K1599" s="36"/>
      <c r="L1599" s="162"/>
    </row>
    <row r="1600" spans="1:12" ht="15" customHeight="1">
      <c r="A1600" s="164">
        <v>1331556</v>
      </c>
      <c r="B1600" s="203" t="s">
        <v>5413</v>
      </c>
      <c r="C1600" s="203" t="s">
        <v>5408</v>
      </c>
      <c r="D1600" s="204" t="s">
        <v>5409</v>
      </c>
      <c r="E1600" s="205">
        <v>4</v>
      </c>
      <c r="F1600" s="206">
        <v>43885</v>
      </c>
      <c r="G1600" s="126">
        <v>114438</v>
      </c>
      <c r="H1600" s="36" t="s">
        <v>5414</v>
      </c>
      <c r="I1600" s="127" t="s">
        <v>1836</v>
      </c>
      <c r="J1600" s="35"/>
      <c r="K1600" s="36"/>
      <c r="L1600" s="162"/>
    </row>
    <row r="1601" spans="1:12" ht="15" customHeight="1">
      <c r="A1601" s="164">
        <v>1331820</v>
      </c>
      <c r="B1601" s="203" t="s">
        <v>5415</v>
      </c>
      <c r="C1601" s="203" t="s">
        <v>5408</v>
      </c>
      <c r="D1601" s="204" t="s">
        <v>5409</v>
      </c>
      <c r="E1601" s="205">
        <v>4</v>
      </c>
      <c r="F1601" s="206">
        <v>43885</v>
      </c>
      <c r="G1601" s="126">
        <v>901467</v>
      </c>
      <c r="H1601" s="36" t="s">
        <v>5416</v>
      </c>
      <c r="I1601" s="127" t="s">
        <v>1836</v>
      </c>
      <c r="J1601" s="35"/>
      <c r="K1601" s="36"/>
      <c r="L1601" s="162"/>
    </row>
    <row r="1602" spans="1:12" ht="15" customHeight="1">
      <c r="A1602" s="164">
        <v>1365896</v>
      </c>
      <c r="B1602" s="203" t="s">
        <v>5417</v>
      </c>
      <c r="C1602" s="203" t="s">
        <v>5408</v>
      </c>
      <c r="D1602" s="204" t="s">
        <v>5409</v>
      </c>
      <c r="E1602" s="205">
        <v>4</v>
      </c>
      <c r="F1602" s="206">
        <v>43885</v>
      </c>
      <c r="G1602" s="126"/>
      <c r="H1602" s="36"/>
      <c r="I1602" s="127"/>
      <c r="J1602" s="35"/>
      <c r="K1602" s="36"/>
      <c r="L1602" s="162"/>
    </row>
    <row r="1603" spans="1:12" ht="15" customHeight="1">
      <c r="A1603" s="235">
        <v>1331772</v>
      </c>
      <c r="B1603" s="203" t="s">
        <v>5418</v>
      </c>
      <c r="C1603" s="203" t="s">
        <v>5408</v>
      </c>
      <c r="D1603" s="204" t="s">
        <v>5409</v>
      </c>
      <c r="E1603" s="205">
        <v>4</v>
      </c>
      <c r="F1603" s="206">
        <v>43885</v>
      </c>
      <c r="G1603" s="126">
        <v>902270</v>
      </c>
      <c r="H1603" s="36" t="s">
        <v>5419</v>
      </c>
      <c r="I1603" s="127" t="s">
        <v>1836</v>
      </c>
      <c r="J1603" s="35"/>
      <c r="K1603" s="36"/>
      <c r="L1603" s="162"/>
    </row>
    <row r="1604" spans="1:12" ht="15" customHeight="1">
      <c r="A1604" s="164">
        <v>1331518</v>
      </c>
      <c r="B1604" s="203" t="s">
        <v>5420</v>
      </c>
      <c r="C1604" s="203" t="s">
        <v>5421</v>
      </c>
      <c r="D1604" s="204" t="s">
        <v>5422</v>
      </c>
      <c r="E1604" s="205">
        <v>6</v>
      </c>
      <c r="F1604" s="206">
        <v>43859</v>
      </c>
      <c r="G1604" s="126">
        <v>114434</v>
      </c>
      <c r="H1604" s="36" t="s">
        <v>5423</v>
      </c>
      <c r="I1604" s="127" t="s">
        <v>1836</v>
      </c>
      <c r="J1604" s="35"/>
      <c r="K1604" s="36"/>
      <c r="L1604" s="162"/>
    </row>
    <row r="1605" spans="1:12" ht="15" customHeight="1">
      <c r="A1605" s="164">
        <v>1364266</v>
      </c>
      <c r="B1605" s="203" t="s">
        <v>5424</v>
      </c>
      <c r="C1605" s="203" t="s">
        <v>5421</v>
      </c>
      <c r="D1605" s="204" t="s">
        <v>5422</v>
      </c>
      <c r="E1605" s="205">
        <v>6</v>
      </c>
      <c r="F1605" s="206">
        <v>43859</v>
      </c>
      <c r="G1605" s="126"/>
      <c r="H1605" s="36"/>
      <c r="I1605" s="127"/>
      <c r="J1605" s="35"/>
      <c r="K1605" s="36"/>
      <c r="L1605" s="162"/>
    </row>
    <row r="1606" spans="1:12" ht="15" customHeight="1">
      <c r="A1606" s="164">
        <v>1331562</v>
      </c>
      <c r="B1606" s="203" t="s">
        <v>5425</v>
      </c>
      <c r="C1606" s="203" t="s">
        <v>5421</v>
      </c>
      <c r="D1606" s="204" t="s">
        <v>5422</v>
      </c>
      <c r="E1606" s="205">
        <v>6</v>
      </c>
      <c r="F1606" s="206">
        <v>43859</v>
      </c>
      <c r="G1606" s="126">
        <v>114435</v>
      </c>
      <c r="H1606" s="36" t="s">
        <v>5426</v>
      </c>
      <c r="I1606" s="127" t="s">
        <v>1836</v>
      </c>
      <c r="J1606" s="35"/>
      <c r="K1606" s="36"/>
      <c r="L1606" s="162"/>
    </row>
    <row r="1607" spans="1:12" s="39" customFormat="1" ht="15" customHeight="1">
      <c r="A1607" s="164">
        <v>1426298</v>
      </c>
      <c r="B1607" s="203" t="s">
        <v>5427</v>
      </c>
      <c r="C1607" s="203" t="s">
        <v>5421</v>
      </c>
      <c r="D1607" s="204" t="s">
        <v>5422</v>
      </c>
      <c r="E1607" s="205">
        <v>6</v>
      </c>
      <c r="F1607" s="206">
        <v>43859</v>
      </c>
      <c r="G1607" s="132"/>
      <c r="H1607" s="53"/>
      <c r="I1607" s="133"/>
      <c r="J1607" s="52"/>
      <c r="K1607" s="53"/>
      <c r="L1607" s="169"/>
    </row>
    <row r="1608" spans="1:12" ht="15" customHeight="1">
      <c r="A1608" s="164">
        <v>1331563</v>
      </c>
      <c r="B1608" s="203" t="s">
        <v>5428</v>
      </c>
      <c r="C1608" s="203" t="s">
        <v>5429</v>
      </c>
      <c r="D1608" s="204" t="s">
        <v>5430</v>
      </c>
      <c r="E1608" s="205">
        <v>4</v>
      </c>
      <c r="F1608" s="206">
        <v>43886</v>
      </c>
      <c r="G1608" s="126">
        <v>114437</v>
      </c>
      <c r="H1608" s="36" t="s">
        <v>5431</v>
      </c>
      <c r="I1608" s="127" t="s">
        <v>1836</v>
      </c>
      <c r="J1608" s="35"/>
      <c r="K1608" s="36"/>
      <c r="L1608" s="162"/>
    </row>
    <row r="1609" spans="1:12" s="39" customFormat="1" ht="15" customHeight="1">
      <c r="A1609" s="164">
        <v>1364267</v>
      </c>
      <c r="B1609" s="203" t="s">
        <v>5432</v>
      </c>
      <c r="C1609" s="203" t="s">
        <v>5429</v>
      </c>
      <c r="D1609" s="204" t="s">
        <v>5430</v>
      </c>
      <c r="E1609" s="205">
        <v>4</v>
      </c>
      <c r="F1609" s="206">
        <v>43886</v>
      </c>
      <c r="G1609" s="132"/>
      <c r="H1609" s="53"/>
      <c r="I1609" s="133"/>
      <c r="J1609" s="52"/>
      <c r="K1609" s="53"/>
      <c r="L1609" s="169"/>
    </row>
    <row r="1610" spans="1:12" ht="15" customHeight="1">
      <c r="A1610" s="164">
        <v>1331500</v>
      </c>
      <c r="B1610" s="203" t="s">
        <v>5433</v>
      </c>
      <c r="C1610" s="203" t="s">
        <v>5429</v>
      </c>
      <c r="D1610" s="204" t="s">
        <v>5430</v>
      </c>
      <c r="E1610" s="205">
        <v>4</v>
      </c>
      <c r="F1610" s="206">
        <v>43886</v>
      </c>
      <c r="G1610" s="126">
        <v>114436</v>
      </c>
      <c r="H1610" s="36" t="s">
        <v>5434</v>
      </c>
      <c r="I1610" s="127" t="s">
        <v>1836</v>
      </c>
      <c r="J1610" s="35"/>
      <c r="K1610" s="36"/>
      <c r="L1610" s="162"/>
    </row>
    <row r="1611" spans="1:12" ht="15" customHeight="1">
      <c r="A1611" s="164">
        <v>1365926</v>
      </c>
      <c r="B1611" s="203" t="s">
        <v>5435</v>
      </c>
      <c r="C1611" s="203" t="s">
        <v>5429</v>
      </c>
      <c r="D1611" s="204" t="s">
        <v>5430</v>
      </c>
      <c r="E1611" s="205">
        <v>4</v>
      </c>
      <c r="F1611" s="206">
        <v>43886</v>
      </c>
      <c r="G1611" s="126"/>
      <c r="H1611" s="36"/>
      <c r="I1611" s="127"/>
      <c r="J1611" s="35"/>
      <c r="K1611" s="36"/>
      <c r="L1611" s="162"/>
    </row>
    <row r="1612" spans="1:12" ht="15" customHeight="1">
      <c r="A1612" s="164">
        <v>1331756</v>
      </c>
      <c r="B1612" s="203" t="s">
        <v>5436</v>
      </c>
      <c r="C1612" s="203" t="s">
        <v>5437</v>
      </c>
      <c r="D1612" s="204" t="s">
        <v>5438</v>
      </c>
      <c r="E1612" s="205">
        <v>3</v>
      </c>
      <c r="F1612" s="206">
        <v>43538</v>
      </c>
      <c r="G1612" s="126">
        <v>117618</v>
      </c>
      <c r="H1612" s="36" t="s">
        <v>5439</v>
      </c>
      <c r="I1612" s="127" t="s">
        <v>5440</v>
      </c>
      <c r="J1612" s="35"/>
      <c r="K1612" s="36"/>
      <c r="L1612" s="162"/>
    </row>
    <row r="1613" spans="1:12" ht="15" customHeight="1">
      <c r="A1613" s="164">
        <v>1331697</v>
      </c>
      <c r="B1613" s="203" t="s">
        <v>5441</v>
      </c>
      <c r="C1613" s="203" t="s">
        <v>5442</v>
      </c>
      <c r="D1613" s="204" t="s">
        <v>5443</v>
      </c>
      <c r="E1613" s="205">
        <v>3</v>
      </c>
      <c r="F1613" s="206">
        <v>43538</v>
      </c>
      <c r="G1613" s="126">
        <v>117447</v>
      </c>
      <c r="H1613" s="36" t="s">
        <v>5444</v>
      </c>
      <c r="I1613" s="127" t="s">
        <v>5445</v>
      </c>
      <c r="J1613" s="35"/>
      <c r="K1613" s="36"/>
      <c r="L1613" s="162"/>
    </row>
    <row r="1614" spans="1:12" ht="15" customHeight="1">
      <c r="A1614" s="164">
        <v>1331246</v>
      </c>
      <c r="B1614" s="203" t="s">
        <v>5446</v>
      </c>
      <c r="C1614" s="203" t="s">
        <v>5442</v>
      </c>
      <c r="D1614" s="204" t="s">
        <v>5447</v>
      </c>
      <c r="E1614" s="205">
        <v>3</v>
      </c>
      <c r="F1614" s="206">
        <v>43536</v>
      </c>
      <c r="G1614" s="126">
        <v>1122892</v>
      </c>
      <c r="H1614" s="36" t="s">
        <v>5448</v>
      </c>
      <c r="I1614" s="127" t="s">
        <v>4011</v>
      </c>
      <c r="J1614" s="35"/>
      <c r="K1614" s="36"/>
      <c r="L1614" s="162"/>
    </row>
    <row r="1615" spans="1:12" ht="15" customHeight="1">
      <c r="A1615" s="164">
        <v>1331698</v>
      </c>
      <c r="B1615" s="203" t="s">
        <v>5449</v>
      </c>
      <c r="C1615" s="203" t="s">
        <v>5442</v>
      </c>
      <c r="D1615" s="204" t="s">
        <v>5450</v>
      </c>
      <c r="E1615" s="205">
        <v>4</v>
      </c>
      <c r="F1615" s="206">
        <v>43538</v>
      </c>
      <c r="G1615" s="126">
        <v>117448</v>
      </c>
      <c r="H1615" s="36" t="s">
        <v>5451</v>
      </c>
      <c r="I1615" s="127" t="s">
        <v>5445</v>
      </c>
      <c r="J1615" s="35"/>
      <c r="K1615" s="36"/>
      <c r="L1615" s="162"/>
    </row>
    <row r="1616" spans="1:12" ht="15" customHeight="1">
      <c r="A1616" s="164">
        <v>1331246</v>
      </c>
      <c r="B1616" s="203" t="s">
        <v>5446</v>
      </c>
      <c r="C1616" s="203" t="s">
        <v>5442</v>
      </c>
      <c r="D1616" s="204" t="s">
        <v>5447</v>
      </c>
      <c r="E1616" s="205">
        <v>4</v>
      </c>
      <c r="F1616" s="206">
        <v>45019</v>
      </c>
      <c r="G1616" s="126">
        <v>554040</v>
      </c>
      <c r="H1616" s="36" t="s">
        <v>5452</v>
      </c>
      <c r="I1616" s="127" t="s">
        <v>4011</v>
      </c>
      <c r="J1616" s="35"/>
      <c r="K1616" s="36"/>
      <c r="L1616" s="162"/>
    </row>
    <row r="1617" spans="1:12" ht="15" customHeight="1">
      <c r="A1617" s="164">
        <v>1331197</v>
      </c>
      <c r="B1617" s="203" t="s">
        <v>5453</v>
      </c>
      <c r="C1617" s="203" t="s">
        <v>5442</v>
      </c>
      <c r="D1617" s="204" t="s">
        <v>5447</v>
      </c>
      <c r="E1617" s="205">
        <v>4</v>
      </c>
      <c r="F1617" s="206">
        <v>45019</v>
      </c>
      <c r="G1617" s="126">
        <v>554040</v>
      </c>
      <c r="H1617" s="36" t="s">
        <v>5452</v>
      </c>
      <c r="I1617" s="127" t="s">
        <v>4011</v>
      </c>
      <c r="J1617" s="35"/>
      <c r="K1617" s="36"/>
      <c r="L1617" s="162"/>
    </row>
    <row r="1618" spans="1:12" ht="15" customHeight="1">
      <c r="A1618" s="164">
        <v>1532505</v>
      </c>
      <c r="B1618" s="203" t="s">
        <v>5454</v>
      </c>
      <c r="C1618" s="203" t="s">
        <v>5442</v>
      </c>
      <c r="D1618" s="204" t="s">
        <v>5447</v>
      </c>
      <c r="E1618" s="205">
        <v>4</v>
      </c>
      <c r="F1618" s="206">
        <v>45019</v>
      </c>
      <c r="G1618" s="126">
        <v>554040</v>
      </c>
      <c r="H1618" s="36" t="s">
        <v>5452</v>
      </c>
      <c r="I1618" s="127" t="s">
        <v>4011</v>
      </c>
      <c r="J1618" s="35"/>
      <c r="K1618" s="36"/>
      <c r="L1618" s="162"/>
    </row>
    <row r="1619" spans="1:12" ht="15" customHeight="1">
      <c r="A1619" s="164">
        <v>1331244</v>
      </c>
      <c r="B1619" s="203" t="s">
        <v>5455</v>
      </c>
      <c r="C1619" s="203" t="s">
        <v>5442</v>
      </c>
      <c r="D1619" s="204" t="s">
        <v>5447</v>
      </c>
      <c r="E1619" s="205">
        <v>4</v>
      </c>
      <c r="F1619" s="206">
        <v>45019</v>
      </c>
      <c r="G1619" s="126">
        <v>962137</v>
      </c>
      <c r="H1619" s="36" t="s">
        <v>5456</v>
      </c>
      <c r="I1619" s="127" t="s">
        <v>4011</v>
      </c>
      <c r="J1619" s="35"/>
      <c r="K1619" s="36"/>
      <c r="L1619" s="162"/>
    </row>
    <row r="1620" spans="1:12" s="75" customFormat="1" ht="15" customHeight="1">
      <c r="A1620" s="241">
        <v>1331203</v>
      </c>
      <c r="B1620" s="242" t="s">
        <v>5457</v>
      </c>
      <c r="C1620" s="242" t="s">
        <v>5442</v>
      </c>
      <c r="D1620" s="212" t="s">
        <v>5458</v>
      </c>
      <c r="E1620" s="205">
        <v>1</v>
      </c>
      <c r="F1620" s="206">
        <v>42597</v>
      </c>
      <c r="G1620" s="244">
        <v>976877</v>
      </c>
      <c r="H1620" s="245" t="s">
        <v>5459</v>
      </c>
      <c r="I1620" s="246" t="s">
        <v>4011</v>
      </c>
      <c r="J1620" s="67"/>
      <c r="K1620" s="245"/>
      <c r="L1620" s="247"/>
    </row>
    <row r="1621" spans="1:12" ht="15" customHeight="1">
      <c r="A1621" s="164">
        <v>1331204</v>
      </c>
      <c r="B1621" s="203" t="s">
        <v>5460</v>
      </c>
      <c r="C1621" s="203" t="s">
        <v>5442</v>
      </c>
      <c r="D1621" s="204" t="s">
        <v>5458</v>
      </c>
      <c r="E1621" s="205">
        <v>3</v>
      </c>
      <c r="F1621" s="206">
        <v>43536</v>
      </c>
      <c r="G1621" s="126">
        <v>957912</v>
      </c>
      <c r="H1621" s="36" t="s">
        <v>5461</v>
      </c>
      <c r="I1621" s="127" t="s">
        <v>4011</v>
      </c>
      <c r="J1621" s="35"/>
      <c r="K1621" s="36"/>
      <c r="L1621" s="162"/>
    </row>
    <row r="1622" spans="1:12" ht="15" customHeight="1">
      <c r="A1622" s="164">
        <v>1331238</v>
      </c>
      <c r="B1622" s="203" t="s">
        <v>5462</v>
      </c>
      <c r="C1622" s="203" t="s">
        <v>5442</v>
      </c>
      <c r="D1622" s="204" t="s">
        <v>5458</v>
      </c>
      <c r="E1622" s="205">
        <v>3</v>
      </c>
      <c r="F1622" s="206">
        <v>43536</v>
      </c>
      <c r="G1622" s="126">
        <v>1122899</v>
      </c>
      <c r="H1622" s="36" t="s">
        <v>5463</v>
      </c>
      <c r="I1622" s="127" t="s">
        <v>4011</v>
      </c>
      <c r="J1622" s="35"/>
      <c r="K1622" s="36"/>
      <c r="L1622" s="162"/>
    </row>
    <row r="1623" spans="1:12" ht="15" customHeight="1">
      <c r="A1623" s="164">
        <v>1331775</v>
      </c>
      <c r="B1623" s="203" t="s">
        <v>5464</v>
      </c>
      <c r="C1623" s="203" t="s">
        <v>5442</v>
      </c>
      <c r="D1623" s="204" t="s">
        <v>5465</v>
      </c>
      <c r="E1623" s="205">
        <v>4</v>
      </c>
      <c r="F1623" s="206">
        <v>43538</v>
      </c>
      <c r="G1623" s="126">
        <v>554037</v>
      </c>
      <c r="H1623" s="36" t="s">
        <v>5466</v>
      </c>
      <c r="I1623" s="127" t="s">
        <v>4011</v>
      </c>
      <c r="J1623" s="35"/>
      <c r="K1623" s="36"/>
      <c r="L1623" s="162"/>
    </row>
    <row r="1624" spans="1:12" ht="15" customHeight="1">
      <c r="A1624" s="164">
        <v>1331730</v>
      </c>
      <c r="B1624" s="203" t="s">
        <v>5467</v>
      </c>
      <c r="C1624" s="203" t="s">
        <v>5437</v>
      </c>
      <c r="D1624" s="204" t="s">
        <v>5468</v>
      </c>
      <c r="E1624" s="205">
        <v>3</v>
      </c>
      <c r="F1624" s="206">
        <v>43538</v>
      </c>
      <c r="G1624" s="126">
        <v>117619</v>
      </c>
      <c r="H1624" s="36" t="s">
        <v>5469</v>
      </c>
      <c r="I1624" s="127" t="s">
        <v>5470</v>
      </c>
      <c r="J1624" s="35"/>
      <c r="K1624" s="36"/>
      <c r="L1624" s="162"/>
    </row>
    <row r="1625" spans="1:12" ht="15" customHeight="1">
      <c r="A1625" s="164">
        <v>1331777</v>
      </c>
      <c r="B1625" s="203" t="s">
        <v>5471</v>
      </c>
      <c r="C1625" s="203" t="s">
        <v>5472</v>
      </c>
      <c r="D1625" s="204" t="s">
        <v>5473</v>
      </c>
      <c r="E1625" s="205">
        <v>4</v>
      </c>
      <c r="F1625" s="206">
        <v>43538</v>
      </c>
      <c r="G1625" s="126">
        <v>978111</v>
      </c>
      <c r="H1625" s="36" t="s">
        <v>5474</v>
      </c>
      <c r="I1625" s="127" t="s">
        <v>2137</v>
      </c>
      <c r="J1625" s="35"/>
      <c r="K1625" s="36"/>
      <c r="L1625" s="162"/>
    </row>
    <row r="1626" spans="1:12" ht="15" customHeight="1">
      <c r="A1626" s="164">
        <v>1331805</v>
      </c>
      <c r="B1626" s="203" t="s">
        <v>5475</v>
      </c>
      <c r="C1626" s="203" t="s">
        <v>5472</v>
      </c>
      <c r="D1626" s="204" t="s">
        <v>5473</v>
      </c>
      <c r="E1626" s="205">
        <v>4</v>
      </c>
      <c r="F1626" s="206">
        <v>43538</v>
      </c>
      <c r="G1626" s="126">
        <v>978113</v>
      </c>
      <c r="H1626" s="36" t="s">
        <v>5476</v>
      </c>
      <c r="I1626" s="127" t="s">
        <v>2137</v>
      </c>
      <c r="J1626" s="35"/>
      <c r="K1626" s="36"/>
      <c r="L1626" s="162"/>
    </row>
    <row r="1627" spans="1:12" ht="15" customHeight="1">
      <c r="A1627" s="164">
        <v>1331764</v>
      </c>
      <c r="B1627" s="203" t="s">
        <v>5477</v>
      </c>
      <c r="C1627" s="203" t="s">
        <v>5478</v>
      </c>
      <c r="D1627" s="204" t="s">
        <v>5479</v>
      </c>
      <c r="E1627" s="205">
        <v>4</v>
      </c>
      <c r="F1627" s="206">
        <v>43538</v>
      </c>
      <c r="G1627" s="126">
        <v>958830</v>
      </c>
      <c r="H1627" s="36" t="s">
        <v>5480</v>
      </c>
      <c r="I1627" s="127" t="s">
        <v>5367</v>
      </c>
      <c r="J1627" s="35"/>
      <c r="K1627" s="36"/>
      <c r="L1627" s="162"/>
    </row>
    <row r="1628" spans="1:12" ht="15" customHeight="1">
      <c r="A1628" s="164">
        <v>1252359</v>
      </c>
      <c r="B1628" s="203" t="s">
        <v>5481</v>
      </c>
      <c r="C1628" s="203" t="s">
        <v>5482</v>
      </c>
      <c r="D1628" s="204" t="s">
        <v>5483</v>
      </c>
      <c r="E1628" s="205">
        <v>1</v>
      </c>
      <c r="F1628" s="206">
        <v>42604</v>
      </c>
      <c r="G1628" s="126"/>
      <c r="H1628" s="36" t="s">
        <v>45</v>
      </c>
      <c r="I1628" s="127" t="s">
        <v>45</v>
      </c>
      <c r="J1628" s="35"/>
      <c r="K1628" s="36"/>
      <c r="L1628" s="162"/>
    </row>
    <row r="1629" spans="1:12" ht="15" customHeight="1">
      <c r="A1629" s="164">
        <v>1252360</v>
      </c>
      <c r="B1629" s="203" t="s">
        <v>5484</v>
      </c>
      <c r="C1629" s="203" t="s">
        <v>5485</v>
      </c>
      <c r="D1629" s="204" t="s">
        <v>5486</v>
      </c>
      <c r="E1629" s="205">
        <v>1</v>
      </c>
      <c r="F1629" s="206">
        <v>42604</v>
      </c>
      <c r="G1629" s="126"/>
      <c r="H1629" s="36" t="s">
        <v>45</v>
      </c>
      <c r="I1629" s="127" t="s">
        <v>45</v>
      </c>
      <c r="J1629" s="35"/>
      <c r="K1629" s="36"/>
      <c r="L1629" s="162"/>
    </row>
    <row r="1630" spans="1:12" ht="15" customHeight="1">
      <c r="A1630" s="164">
        <v>1252431</v>
      </c>
      <c r="B1630" s="203" t="s">
        <v>5487</v>
      </c>
      <c r="C1630" s="203" t="s">
        <v>5488</v>
      </c>
      <c r="D1630" s="204" t="s">
        <v>5489</v>
      </c>
      <c r="E1630" s="205">
        <v>1</v>
      </c>
      <c r="F1630" s="206">
        <v>42421</v>
      </c>
      <c r="G1630" s="126"/>
      <c r="H1630" s="36" t="s">
        <v>45</v>
      </c>
      <c r="I1630" s="127" t="s">
        <v>45</v>
      </c>
      <c r="J1630" s="35"/>
      <c r="K1630" s="36"/>
      <c r="L1630" s="162"/>
    </row>
    <row r="1631" spans="1:12" ht="15" customHeight="1">
      <c r="A1631" s="164">
        <v>1252432</v>
      </c>
      <c r="B1631" s="203" t="s">
        <v>5490</v>
      </c>
      <c r="C1631" s="203" t="s">
        <v>5488</v>
      </c>
      <c r="D1631" s="204" t="s">
        <v>5491</v>
      </c>
      <c r="E1631" s="205">
        <v>1</v>
      </c>
      <c r="F1631" s="206">
        <v>42421</v>
      </c>
      <c r="G1631" s="126"/>
      <c r="H1631" s="36" t="s">
        <v>45</v>
      </c>
      <c r="I1631" s="127" t="s">
        <v>45</v>
      </c>
      <c r="J1631" s="35"/>
      <c r="K1631" s="36"/>
      <c r="L1631" s="162"/>
    </row>
    <row r="1632" spans="1:12" ht="15" customHeight="1">
      <c r="A1632" s="164">
        <v>1252433</v>
      </c>
      <c r="B1632" s="203" t="s">
        <v>5492</v>
      </c>
      <c r="C1632" s="203" t="s">
        <v>5442</v>
      </c>
      <c r="D1632" s="204" t="s">
        <v>5493</v>
      </c>
      <c r="E1632" s="205">
        <v>1</v>
      </c>
      <c r="F1632" s="206">
        <v>42450</v>
      </c>
      <c r="G1632" s="126"/>
      <c r="H1632" s="36" t="s">
        <v>45</v>
      </c>
      <c r="I1632" s="127" t="s">
        <v>45</v>
      </c>
      <c r="J1632" s="35"/>
      <c r="K1632" s="36"/>
      <c r="L1632" s="162"/>
    </row>
    <row r="1633" spans="1:12" ht="15" customHeight="1">
      <c r="A1633" s="164">
        <v>958768</v>
      </c>
      <c r="B1633" s="203" t="s">
        <v>5494</v>
      </c>
      <c r="C1633" s="203" t="s">
        <v>5495</v>
      </c>
      <c r="D1633" s="204" t="s">
        <v>5496</v>
      </c>
      <c r="E1633" s="205">
        <v>1</v>
      </c>
      <c r="F1633" s="206">
        <v>43055</v>
      </c>
      <c r="G1633" s="126"/>
      <c r="H1633" s="36" t="s">
        <v>5497</v>
      </c>
      <c r="I1633" s="127" t="s">
        <v>5367</v>
      </c>
      <c r="J1633" s="35"/>
      <c r="K1633" s="36"/>
      <c r="L1633" s="162"/>
    </row>
    <row r="1634" spans="1:12" ht="15" customHeight="1">
      <c r="A1634" s="164">
        <v>1331170</v>
      </c>
      <c r="B1634" s="203" t="s">
        <v>5498</v>
      </c>
      <c r="C1634" s="203" t="s">
        <v>5399</v>
      </c>
      <c r="D1634" s="204" t="s">
        <v>5499</v>
      </c>
      <c r="E1634" s="205">
        <v>2</v>
      </c>
      <c r="F1634" s="206">
        <v>43536</v>
      </c>
      <c r="G1634" s="126">
        <v>968966</v>
      </c>
      <c r="H1634" s="36" t="s">
        <v>5500</v>
      </c>
      <c r="I1634" s="127" t="s">
        <v>4011</v>
      </c>
      <c r="J1634" s="35"/>
      <c r="K1634" s="36"/>
      <c r="L1634" s="162"/>
    </row>
    <row r="1635" spans="1:12" ht="15" customHeight="1">
      <c r="A1635" s="164">
        <v>1370049</v>
      </c>
      <c r="B1635" s="203" t="s">
        <v>5501</v>
      </c>
      <c r="C1635" s="203" t="s">
        <v>5399</v>
      </c>
      <c r="D1635" s="204" t="s">
        <v>5502</v>
      </c>
      <c r="E1635" s="205">
        <v>1</v>
      </c>
      <c r="F1635" s="206">
        <v>43145</v>
      </c>
      <c r="G1635" s="126">
        <v>1122744</v>
      </c>
      <c r="H1635" s="36" t="s">
        <v>5503</v>
      </c>
      <c r="I1635" s="127" t="s">
        <v>4011</v>
      </c>
      <c r="J1635" s="35"/>
      <c r="K1635" s="36"/>
      <c r="L1635" s="162"/>
    </row>
    <row r="1636" spans="1:12" ht="15" customHeight="1">
      <c r="A1636" s="164">
        <v>1336653</v>
      </c>
      <c r="B1636" s="203" t="s">
        <v>5504</v>
      </c>
      <c r="C1636" s="203" t="s">
        <v>5399</v>
      </c>
      <c r="D1636" s="204" t="s">
        <v>5505</v>
      </c>
      <c r="E1636" s="205">
        <v>1</v>
      </c>
      <c r="F1636" s="206">
        <v>43145</v>
      </c>
      <c r="G1636" s="126"/>
      <c r="H1636" s="36"/>
      <c r="I1636" s="127"/>
      <c r="J1636" s="35"/>
      <c r="K1636" s="36"/>
      <c r="L1636" s="162"/>
    </row>
    <row r="1637" spans="1:12" ht="15" customHeight="1">
      <c r="A1637" s="164">
        <v>1336666</v>
      </c>
      <c r="B1637" s="203" t="s">
        <v>5506</v>
      </c>
      <c r="C1637" s="203" t="s">
        <v>5399</v>
      </c>
      <c r="D1637" s="204" t="s">
        <v>5505</v>
      </c>
      <c r="E1637" s="205">
        <v>2</v>
      </c>
      <c r="F1637" s="206">
        <v>43585</v>
      </c>
      <c r="G1637" s="126"/>
      <c r="H1637" s="36"/>
      <c r="I1637" s="127"/>
      <c r="J1637" s="35"/>
      <c r="K1637" s="36"/>
      <c r="L1637" s="162"/>
    </row>
    <row r="1638" spans="1:12" ht="15" customHeight="1">
      <c r="A1638" s="164">
        <v>1331524</v>
      </c>
      <c r="B1638" s="203" t="s">
        <v>5507</v>
      </c>
      <c r="C1638" s="203" t="s">
        <v>5442</v>
      </c>
      <c r="D1638" s="204" t="s">
        <v>5508</v>
      </c>
      <c r="E1638" s="205">
        <v>2</v>
      </c>
      <c r="F1638" s="206">
        <v>43536</v>
      </c>
      <c r="G1638" s="126">
        <v>1122900</v>
      </c>
      <c r="H1638" s="36" t="s">
        <v>5509</v>
      </c>
      <c r="I1638" s="127" t="s">
        <v>4011</v>
      </c>
      <c r="J1638" s="35"/>
      <c r="K1638" s="36"/>
      <c r="L1638" s="162"/>
    </row>
    <row r="1639" spans="1:12" s="39" customFormat="1" ht="15" customHeight="1">
      <c r="A1639" s="164">
        <v>1319789</v>
      </c>
      <c r="B1639" s="203" t="s">
        <v>5510</v>
      </c>
      <c r="C1639" s="203" t="s">
        <v>5511</v>
      </c>
      <c r="D1639" s="204" t="s">
        <v>5512</v>
      </c>
      <c r="E1639" s="205">
        <v>3</v>
      </c>
      <c r="F1639" s="206">
        <v>43881</v>
      </c>
      <c r="G1639" s="126" t="s">
        <v>45</v>
      </c>
      <c r="H1639" s="36" t="s">
        <v>45</v>
      </c>
      <c r="I1639" s="127" t="s">
        <v>45</v>
      </c>
      <c r="J1639" s="52"/>
      <c r="K1639" s="53"/>
      <c r="L1639" s="169"/>
    </row>
    <row r="1640" spans="1:12" s="39" customFormat="1" ht="15" customHeight="1">
      <c r="A1640" s="164">
        <v>1319793</v>
      </c>
      <c r="B1640" s="203" t="s">
        <v>5513</v>
      </c>
      <c r="C1640" s="203" t="s">
        <v>5511</v>
      </c>
      <c r="D1640" s="204" t="s">
        <v>5512</v>
      </c>
      <c r="E1640" s="205">
        <v>3</v>
      </c>
      <c r="F1640" s="206">
        <v>43881</v>
      </c>
      <c r="G1640" s="126" t="s">
        <v>45</v>
      </c>
      <c r="H1640" s="36" t="s">
        <v>45</v>
      </c>
      <c r="I1640" s="127" t="s">
        <v>45</v>
      </c>
      <c r="J1640" s="52"/>
      <c r="K1640" s="53"/>
      <c r="L1640" s="169"/>
    </row>
    <row r="1641" spans="1:12" s="39" customFormat="1" ht="15" customHeight="1">
      <c r="A1641" s="164">
        <v>1331842</v>
      </c>
      <c r="B1641" s="203" t="s">
        <v>5514</v>
      </c>
      <c r="C1641" s="203" t="s">
        <v>5511</v>
      </c>
      <c r="D1641" s="204" t="s">
        <v>5515</v>
      </c>
      <c r="E1641" s="205">
        <v>1</v>
      </c>
      <c r="F1641" s="206">
        <v>43172</v>
      </c>
      <c r="G1641" s="126"/>
      <c r="H1641" s="36"/>
      <c r="I1641" s="127"/>
      <c r="J1641" s="52"/>
      <c r="K1641" s="53"/>
      <c r="L1641" s="169"/>
    </row>
    <row r="1642" spans="1:12" s="39" customFormat="1" ht="15" customHeight="1">
      <c r="A1642" s="164">
        <v>1331843</v>
      </c>
      <c r="B1642" s="203" t="s">
        <v>5516</v>
      </c>
      <c r="C1642" s="203" t="s">
        <v>5511</v>
      </c>
      <c r="D1642" s="204" t="s">
        <v>5515</v>
      </c>
      <c r="E1642" s="205">
        <v>1</v>
      </c>
      <c r="F1642" s="206">
        <v>43172</v>
      </c>
      <c r="G1642" s="126"/>
      <c r="H1642" s="36"/>
      <c r="I1642" s="127"/>
      <c r="J1642" s="52"/>
      <c r="K1642" s="53"/>
      <c r="L1642" s="169"/>
    </row>
    <row r="1643" spans="1:12" s="39" customFormat="1" ht="15" customHeight="1">
      <c r="A1643" s="164">
        <v>1312237</v>
      </c>
      <c r="B1643" s="203" t="s">
        <v>5517</v>
      </c>
      <c r="C1643" s="203" t="s">
        <v>5518</v>
      </c>
      <c r="D1643" s="204" t="s">
        <v>5519</v>
      </c>
      <c r="E1643" s="205">
        <v>3</v>
      </c>
      <c r="F1643" s="206">
        <v>43321</v>
      </c>
      <c r="G1643" s="126"/>
      <c r="H1643" s="36" t="s">
        <v>45</v>
      </c>
      <c r="I1643" s="127" t="s">
        <v>45</v>
      </c>
      <c r="J1643" s="52"/>
      <c r="K1643" s="53"/>
      <c r="L1643" s="169"/>
    </row>
    <row r="1644" spans="1:12" s="39" customFormat="1" ht="15" customHeight="1">
      <c r="A1644" s="164">
        <v>1313256</v>
      </c>
      <c r="B1644" s="203" t="s">
        <v>5520</v>
      </c>
      <c r="C1644" s="203" t="s">
        <v>5521</v>
      </c>
      <c r="D1644" s="204" t="s">
        <v>5522</v>
      </c>
      <c r="E1644" s="205">
        <v>3</v>
      </c>
      <c r="F1644" s="206">
        <v>45624</v>
      </c>
      <c r="G1644" s="126"/>
      <c r="H1644" s="36" t="s">
        <v>45</v>
      </c>
      <c r="I1644" s="127" t="s">
        <v>45</v>
      </c>
      <c r="J1644" s="52"/>
      <c r="K1644" s="53"/>
      <c r="L1644" s="169"/>
    </row>
    <row r="1645" spans="1:12" s="39" customFormat="1" ht="15" customHeight="1">
      <c r="A1645" s="164">
        <v>1315914</v>
      </c>
      <c r="B1645" s="203" t="s">
        <v>5523</v>
      </c>
      <c r="C1645" s="203" t="s">
        <v>5524</v>
      </c>
      <c r="D1645" s="204" t="s">
        <v>5525</v>
      </c>
      <c r="E1645" s="205">
        <v>1</v>
      </c>
      <c r="F1645" s="206">
        <v>43312</v>
      </c>
      <c r="G1645" s="126"/>
      <c r="H1645" s="36"/>
      <c r="I1645" s="127"/>
      <c r="J1645" s="52"/>
      <c r="K1645" s="53"/>
      <c r="L1645" s="169"/>
    </row>
    <row r="1646" spans="1:12" s="39" customFormat="1" ht="15" customHeight="1">
      <c r="A1646" s="164">
        <v>1453955</v>
      </c>
      <c r="B1646" s="203" t="s">
        <v>5526</v>
      </c>
      <c r="C1646" s="203" t="s">
        <v>3804</v>
      </c>
      <c r="D1646" s="204" t="s">
        <v>5527</v>
      </c>
      <c r="E1646" s="205">
        <v>3</v>
      </c>
      <c r="F1646" s="206">
        <v>44644</v>
      </c>
      <c r="G1646" s="126"/>
      <c r="H1646" s="36"/>
      <c r="I1646" s="127"/>
      <c r="J1646" s="52"/>
      <c r="K1646" s="53"/>
      <c r="L1646" s="169"/>
    </row>
    <row r="1647" spans="1:12" s="39" customFormat="1" ht="15" customHeight="1">
      <c r="A1647" s="164">
        <v>1477524</v>
      </c>
      <c r="B1647" s="234" t="s">
        <v>5528</v>
      </c>
      <c r="C1647" s="234" t="s">
        <v>4078</v>
      </c>
      <c r="D1647" s="234" t="s">
        <v>5527</v>
      </c>
      <c r="E1647" s="205">
        <v>3</v>
      </c>
      <c r="F1647" s="206">
        <v>44902</v>
      </c>
      <c r="G1647" s="126"/>
      <c r="H1647" s="36"/>
      <c r="I1647" s="127"/>
      <c r="J1647" s="52"/>
      <c r="K1647" s="53"/>
      <c r="L1647" s="169"/>
    </row>
    <row r="1648" spans="1:12" s="39" customFormat="1" ht="15" customHeight="1">
      <c r="A1648" s="164">
        <v>1319792</v>
      </c>
      <c r="B1648" s="203" t="s">
        <v>5529</v>
      </c>
      <c r="C1648" s="203" t="s">
        <v>85</v>
      </c>
      <c r="D1648" s="204" t="s">
        <v>5527</v>
      </c>
      <c r="E1648" s="205">
        <v>3</v>
      </c>
      <c r="F1648" s="206">
        <v>44644</v>
      </c>
      <c r="G1648" s="126"/>
      <c r="H1648" s="36"/>
      <c r="I1648" s="127"/>
      <c r="J1648" s="52"/>
      <c r="K1648" s="53"/>
      <c r="L1648" s="169"/>
    </row>
    <row r="1649" spans="1:12" s="39" customFormat="1" ht="15" customHeight="1">
      <c r="A1649" s="164" t="s">
        <v>174</v>
      </c>
      <c r="B1649" s="203" t="s">
        <v>5530</v>
      </c>
      <c r="C1649" s="203" t="s">
        <v>1198</v>
      </c>
      <c r="D1649" s="204" t="s">
        <v>5531</v>
      </c>
      <c r="E1649" s="205">
        <v>1</v>
      </c>
      <c r="F1649" s="206">
        <v>43369</v>
      </c>
      <c r="G1649" s="126">
        <v>554039</v>
      </c>
      <c r="H1649" s="36" t="s">
        <v>5532</v>
      </c>
      <c r="I1649" s="127" t="s">
        <v>4011</v>
      </c>
      <c r="J1649" s="52"/>
      <c r="K1649" s="53"/>
      <c r="L1649" s="169"/>
    </row>
    <row r="1650" spans="1:12" ht="15" customHeight="1">
      <c r="A1650" s="164">
        <v>1336674</v>
      </c>
      <c r="B1650" s="203" t="s">
        <v>5533</v>
      </c>
      <c r="C1650" s="203" t="s">
        <v>5421</v>
      </c>
      <c r="D1650" s="204" t="s">
        <v>5534</v>
      </c>
      <c r="E1650" s="205">
        <v>1</v>
      </c>
      <c r="F1650" s="206">
        <v>43565</v>
      </c>
      <c r="G1650" s="126" t="s">
        <v>45</v>
      </c>
      <c r="H1650" s="36" t="s">
        <v>45</v>
      </c>
      <c r="I1650" s="127" t="s">
        <v>45</v>
      </c>
      <c r="J1650" s="35"/>
      <c r="K1650" s="36"/>
      <c r="L1650" s="162"/>
    </row>
    <row r="1651" spans="1:12" ht="15" customHeight="1">
      <c r="A1651" s="164">
        <v>1539128</v>
      </c>
      <c r="B1651" s="203" t="s">
        <v>5535</v>
      </c>
      <c r="C1651" s="203" t="s">
        <v>5421</v>
      </c>
      <c r="D1651" s="204" t="s">
        <v>5536</v>
      </c>
      <c r="E1651" s="205">
        <v>4</v>
      </c>
      <c r="F1651" s="206">
        <v>45818</v>
      </c>
      <c r="G1651" s="126">
        <v>1353745</v>
      </c>
      <c r="H1651" s="36" t="s">
        <v>45</v>
      </c>
      <c r="I1651" s="127" t="s">
        <v>45</v>
      </c>
      <c r="J1651" s="35"/>
      <c r="K1651" s="36"/>
      <c r="L1651" s="162"/>
    </row>
    <row r="1652" spans="1:12" ht="15" customHeight="1">
      <c r="A1652" s="164">
        <v>1361354</v>
      </c>
      <c r="B1652" s="203" t="s">
        <v>5537</v>
      </c>
      <c r="C1652" s="203" t="s">
        <v>5538</v>
      </c>
      <c r="D1652" s="204" t="s">
        <v>5539</v>
      </c>
      <c r="E1652" s="205">
        <v>2</v>
      </c>
      <c r="F1652" s="206">
        <v>43885</v>
      </c>
      <c r="G1652" s="126" t="s">
        <v>45</v>
      </c>
      <c r="H1652" s="36" t="s">
        <v>45</v>
      </c>
      <c r="I1652" s="127" t="s">
        <v>45</v>
      </c>
      <c r="J1652" s="35"/>
      <c r="K1652" s="36"/>
      <c r="L1652" s="162"/>
    </row>
    <row r="1653" spans="1:12" ht="15" customHeight="1">
      <c r="A1653" s="164">
        <v>1362503</v>
      </c>
      <c r="B1653" s="203" t="s">
        <v>5540</v>
      </c>
      <c r="C1653" s="203" t="s">
        <v>5538</v>
      </c>
      <c r="D1653" s="204" t="s">
        <v>5539</v>
      </c>
      <c r="E1653" s="205">
        <v>2</v>
      </c>
      <c r="F1653" s="206">
        <v>43885</v>
      </c>
      <c r="G1653" s="126" t="s">
        <v>45</v>
      </c>
      <c r="H1653" s="36" t="s">
        <v>45</v>
      </c>
      <c r="I1653" s="127" t="s">
        <v>45</v>
      </c>
      <c r="J1653" s="35"/>
      <c r="K1653" s="36"/>
      <c r="L1653" s="162"/>
    </row>
    <row r="1654" spans="1:12" ht="15" customHeight="1">
      <c r="A1654" s="164">
        <v>1361353</v>
      </c>
      <c r="B1654" s="203" t="s">
        <v>5541</v>
      </c>
      <c r="C1654" s="203" t="s">
        <v>5538</v>
      </c>
      <c r="D1654" s="204" t="s">
        <v>5542</v>
      </c>
      <c r="E1654" s="205">
        <v>1</v>
      </c>
      <c r="F1654" s="206">
        <v>43839</v>
      </c>
      <c r="G1654" s="126"/>
      <c r="H1654" s="36"/>
      <c r="I1654" s="127"/>
      <c r="J1654" s="35"/>
      <c r="K1654" s="36"/>
      <c r="L1654" s="162"/>
    </row>
    <row r="1655" spans="1:12" ht="15" customHeight="1">
      <c r="A1655" s="164">
        <v>1362474</v>
      </c>
      <c r="B1655" s="203" t="s">
        <v>5543</v>
      </c>
      <c r="C1655" s="203" t="s">
        <v>5544</v>
      </c>
      <c r="D1655" s="204" t="s">
        <v>5545</v>
      </c>
      <c r="E1655" s="205">
        <v>1</v>
      </c>
      <c r="F1655" s="206">
        <v>43843</v>
      </c>
      <c r="G1655" s="126"/>
      <c r="H1655" s="36"/>
      <c r="I1655" s="127"/>
      <c r="J1655" s="35"/>
      <c r="K1655" s="36"/>
      <c r="L1655" s="162"/>
    </row>
    <row r="1656" spans="1:12" ht="15" customHeight="1">
      <c r="A1656" s="164">
        <v>1364188</v>
      </c>
      <c r="B1656" s="203" t="s">
        <v>5546</v>
      </c>
      <c r="C1656" s="203" t="s">
        <v>5547</v>
      </c>
      <c r="D1656" s="204" t="s">
        <v>5548</v>
      </c>
      <c r="E1656" s="205">
        <v>1</v>
      </c>
      <c r="F1656" s="206">
        <v>43871</v>
      </c>
      <c r="G1656" s="126"/>
      <c r="H1656" s="36"/>
      <c r="I1656" s="127"/>
      <c r="J1656" s="35"/>
      <c r="K1656" s="36"/>
      <c r="L1656" s="162"/>
    </row>
    <row r="1657" spans="1:12" ht="15" customHeight="1">
      <c r="A1657" s="164">
        <v>1364198</v>
      </c>
      <c r="B1657" s="203" t="s">
        <v>5549</v>
      </c>
      <c r="C1657" s="203" t="s">
        <v>5547</v>
      </c>
      <c r="D1657" s="204" t="s">
        <v>5548</v>
      </c>
      <c r="E1657" s="205">
        <v>1</v>
      </c>
      <c r="F1657" s="206">
        <v>43871</v>
      </c>
      <c r="G1657" s="126"/>
      <c r="H1657" s="36"/>
      <c r="I1657" s="127"/>
      <c r="J1657" s="35"/>
      <c r="K1657" s="36"/>
      <c r="L1657" s="162"/>
    </row>
    <row r="1658" spans="1:12" ht="15" customHeight="1">
      <c r="A1658" s="164">
        <v>1372778</v>
      </c>
      <c r="B1658" s="203" t="s">
        <v>5550</v>
      </c>
      <c r="C1658" s="203" t="s">
        <v>5551</v>
      </c>
      <c r="D1658" s="204" t="s">
        <v>5552</v>
      </c>
      <c r="E1658" s="205">
        <v>2</v>
      </c>
      <c r="F1658" s="206">
        <v>44602</v>
      </c>
      <c r="G1658" s="126"/>
      <c r="H1658" s="36"/>
      <c r="I1658" s="127"/>
      <c r="J1658" s="35"/>
      <c r="K1658" s="36"/>
      <c r="L1658" s="162"/>
    </row>
    <row r="1659" spans="1:12" ht="15" customHeight="1">
      <c r="A1659" s="164">
        <v>1372770</v>
      </c>
      <c r="B1659" s="203" t="s">
        <v>5553</v>
      </c>
      <c r="C1659" s="203" t="s">
        <v>5008</v>
      </c>
      <c r="D1659" s="204" t="s">
        <v>5554</v>
      </c>
      <c r="E1659" s="205">
        <v>1</v>
      </c>
      <c r="F1659" s="206">
        <v>43965</v>
      </c>
      <c r="G1659" s="126"/>
      <c r="H1659" s="36"/>
      <c r="I1659" s="127"/>
      <c r="J1659" s="35"/>
      <c r="K1659" s="36"/>
      <c r="L1659" s="162"/>
    </row>
    <row r="1660" spans="1:12" ht="15" customHeight="1">
      <c r="A1660" s="164">
        <v>1379703</v>
      </c>
      <c r="B1660" s="203" t="s">
        <v>5555</v>
      </c>
      <c r="C1660" s="203" t="s">
        <v>5008</v>
      </c>
      <c r="D1660" s="204" t="s">
        <v>5556</v>
      </c>
      <c r="E1660" s="205">
        <v>1</v>
      </c>
      <c r="F1660" s="206">
        <v>44095</v>
      </c>
      <c r="G1660" s="126"/>
      <c r="H1660" s="36"/>
      <c r="I1660" s="127"/>
      <c r="J1660" s="35"/>
      <c r="K1660" s="36"/>
      <c r="L1660" s="162"/>
    </row>
    <row r="1661" spans="1:12" ht="15" customHeight="1">
      <c r="A1661" s="164">
        <v>1379678</v>
      </c>
      <c r="B1661" s="203" t="s">
        <v>5557</v>
      </c>
      <c r="C1661" s="203" t="s">
        <v>5008</v>
      </c>
      <c r="D1661" s="204" t="s">
        <v>5556</v>
      </c>
      <c r="E1661" s="205">
        <v>1</v>
      </c>
      <c r="F1661" s="206">
        <v>44095</v>
      </c>
      <c r="G1661" s="126"/>
      <c r="H1661" s="36"/>
      <c r="I1661" s="127"/>
      <c r="J1661" s="35"/>
      <c r="K1661" s="36"/>
      <c r="L1661" s="162"/>
    </row>
    <row r="1662" spans="1:12" ht="15" customHeight="1">
      <c r="A1662" s="164">
        <v>1383289</v>
      </c>
      <c r="B1662" s="203" t="s">
        <v>5558</v>
      </c>
      <c r="C1662" s="203" t="s">
        <v>751</v>
      </c>
      <c r="D1662" s="204" t="s">
        <v>5559</v>
      </c>
      <c r="E1662" s="205">
        <v>2</v>
      </c>
      <c r="F1662" s="206">
        <v>44501</v>
      </c>
      <c r="G1662" s="126"/>
      <c r="H1662" s="36"/>
      <c r="I1662" s="127"/>
      <c r="J1662" s="35"/>
      <c r="K1662" s="36"/>
      <c r="L1662" s="162"/>
    </row>
    <row r="1663" spans="1:12" ht="15" customHeight="1">
      <c r="A1663" s="164">
        <v>1388585</v>
      </c>
      <c r="B1663" s="203" t="s">
        <v>5560</v>
      </c>
      <c r="C1663" s="203" t="s">
        <v>2058</v>
      </c>
      <c r="D1663" s="204" t="s">
        <v>5561</v>
      </c>
      <c r="E1663" s="205">
        <v>1</v>
      </c>
      <c r="F1663" s="206">
        <v>44208</v>
      </c>
      <c r="G1663" s="126"/>
      <c r="H1663" s="36"/>
      <c r="I1663" s="127"/>
      <c r="J1663" s="35"/>
      <c r="K1663" s="36"/>
      <c r="L1663" s="162"/>
    </row>
    <row r="1664" spans="1:12" ht="15" customHeight="1">
      <c r="A1664" s="164">
        <v>1388611</v>
      </c>
      <c r="B1664" s="203" t="s">
        <v>5562</v>
      </c>
      <c r="C1664" s="203" t="s">
        <v>2058</v>
      </c>
      <c r="D1664" s="204" t="s">
        <v>5561</v>
      </c>
      <c r="E1664" s="205">
        <v>1</v>
      </c>
      <c r="F1664" s="206">
        <v>44208</v>
      </c>
      <c r="G1664" s="126"/>
      <c r="H1664" s="36"/>
      <c r="I1664" s="127"/>
      <c r="J1664" s="35"/>
      <c r="K1664" s="36"/>
      <c r="L1664" s="162"/>
    </row>
    <row r="1665" spans="1:12" ht="15" customHeight="1">
      <c r="A1665" s="164">
        <v>1426670</v>
      </c>
      <c r="B1665" s="203" t="s">
        <v>5563</v>
      </c>
      <c r="C1665" s="203" t="s">
        <v>5564</v>
      </c>
      <c r="D1665" s="204" t="s">
        <v>5565</v>
      </c>
      <c r="E1665" s="205">
        <v>1</v>
      </c>
      <c r="F1665" s="206">
        <v>44300</v>
      </c>
      <c r="G1665" s="126"/>
      <c r="H1665" s="36"/>
      <c r="I1665" s="127"/>
      <c r="J1665" s="35"/>
      <c r="K1665" s="36"/>
      <c r="L1665" s="162"/>
    </row>
    <row r="1666" spans="1:12" ht="15" customHeight="1">
      <c r="A1666" s="164">
        <v>1456798</v>
      </c>
      <c r="B1666" s="203" t="s">
        <v>5566</v>
      </c>
      <c r="C1666" s="203" t="s">
        <v>1198</v>
      </c>
      <c r="D1666" s="204" t="s">
        <v>5567</v>
      </c>
      <c r="E1666" s="205">
        <v>1</v>
      </c>
      <c r="F1666" s="206">
        <v>44670</v>
      </c>
      <c r="G1666" s="126"/>
      <c r="H1666" s="36"/>
      <c r="I1666" s="127"/>
      <c r="J1666" s="35"/>
      <c r="K1666" s="36"/>
      <c r="L1666" s="162"/>
    </row>
    <row r="1667" spans="1:12" ht="15" customHeight="1">
      <c r="A1667" s="164">
        <v>1458767</v>
      </c>
      <c r="B1667" s="203" t="s">
        <v>5568</v>
      </c>
      <c r="C1667" s="203" t="s">
        <v>3951</v>
      </c>
      <c r="D1667" s="204" t="s">
        <v>5569</v>
      </c>
      <c r="E1667" s="205">
        <v>1</v>
      </c>
      <c r="F1667" s="206">
        <v>44711</v>
      </c>
      <c r="G1667" s="126"/>
      <c r="H1667" s="36"/>
      <c r="I1667" s="127"/>
      <c r="J1667" s="35"/>
      <c r="K1667" s="36"/>
      <c r="L1667" s="162"/>
    </row>
    <row r="1668" spans="1:12" ht="15" customHeight="1">
      <c r="A1668" s="164">
        <v>1458754</v>
      </c>
      <c r="B1668" s="203" t="s">
        <v>5570</v>
      </c>
      <c r="C1668" s="203" t="s">
        <v>3951</v>
      </c>
      <c r="D1668" s="204" t="s">
        <v>5569</v>
      </c>
      <c r="E1668" s="205">
        <v>1</v>
      </c>
      <c r="F1668" s="206">
        <v>44711</v>
      </c>
      <c r="G1668" s="126"/>
      <c r="H1668" s="36"/>
      <c r="I1668" s="127"/>
      <c r="J1668" s="35"/>
      <c r="K1668" s="36"/>
      <c r="L1668" s="162"/>
    </row>
    <row r="1669" spans="1:12" ht="15" customHeight="1">
      <c r="A1669" s="164">
        <v>1464219</v>
      </c>
      <c r="B1669" s="203" t="s">
        <v>5571</v>
      </c>
      <c r="C1669" s="203" t="s">
        <v>5572</v>
      </c>
      <c r="D1669" s="204" t="s">
        <v>5573</v>
      </c>
      <c r="E1669" s="205">
        <v>1</v>
      </c>
      <c r="F1669" s="206">
        <v>44763</v>
      </c>
      <c r="G1669" s="126"/>
      <c r="H1669" s="36"/>
      <c r="I1669" s="127"/>
      <c r="J1669" s="35"/>
      <c r="K1669" s="36"/>
      <c r="L1669" s="162"/>
    </row>
    <row r="1670" spans="1:12" ht="15" customHeight="1">
      <c r="A1670" s="164">
        <v>1481503</v>
      </c>
      <c r="B1670" s="203" t="s">
        <v>5574</v>
      </c>
      <c r="C1670" s="203" t="s">
        <v>5575</v>
      </c>
      <c r="D1670" s="204" t="s">
        <v>5576</v>
      </c>
      <c r="E1670" s="205">
        <v>1</v>
      </c>
      <c r="F1670" s="206">
        <v>44805</v>
      </c>
      <c r="G1670" s="126"/>
      <c r="H1670" s="36"/>
      <c r="I1670" s="127"/>
      <c r="J1670" s="35"/>
      <c r="K1670" s="36"/>
      <c r="L1670" s="162"/>
    </row>
    <row r="1671" spans="1:12" ht="15" customHeight="1">
      <c r="A1671" s="164">
        <v>1481484</v>
      </c>
      <c r="B1671" s="203" t="s">
        <v>5577</v>
      </c>
      <c r="C1671" s="203" t="s">
        <v>5578</v>
      </c>
      <c r="D1671" s="204" t="s">
        <v>5579</v>
      </c>
      <c r="E1671" s="205">
        <v>1</v>
      </c>
      <c r="F1671" s="206">
        <v>45013</v>
      </c>
      <c r="G1671" s="126"/>
      <c r="H1671" s="36"/>
      <c r="I1671" s="127"/>
      <c r="J1671" s="35"/>
      <c r="K1671" s="36"/>
      <c r="L1671" s="162"/>
    </row>
    <row r="1672" spans="1:12" ht="15" customHeight="1">
      <c r="A1672" s="164">
        <v>1486333</v>
      </c>
      <c r="B1672" s="203" t="s">
        <v>5580</v>
      </c>
      <c r="C1672" s="203" t="s">
        <v>5581</v>
      </c>
      <c r="D1672" s="204" t="s">
        <v>5582</v>
      </c>
      <c r="E1672" s="205">
        <v>1</v>
      </c>
      <c r="F1672" s="206">
        <v>45099</v>
      </c>
      <c r="G1672" s="126"/>
      <c r="H1672" s="36"/>
      <c r="I1672" s="127"/>
      <c r="J1672" s="35"/>
      <c r="K1672" s="36"/>
      <c r="L1672" s="162"/>
    </row>
    <row r="1673" spans="1:12" ht="14.4" customHeight="1">
      <c r="A1673" s="164">
        <v>1507428</v>
      </c>
      <c r="B1673" s="203" t="s">
        <v>5583</v>
      </c>
      <c r="C1673" s="203" t="s">
        <v>5584</v>
      </c>
      <c r="D1673" s="204" t="s">
        <v>5585</v>
      </c>
      <c r="E1673" s="205">
        <v>2</v>
      </c>
      <c r="F1673" s="206">
        <v>45460</v>
      </c>
      <c r="G1673" s="126"/>
      <c r="H1673" s="36"/>
      <c r="I1673" s="127"/>
      <c r="J1673" s="35"/>
      <c r="K1673" s="36"/>
      <c r="L1673" s="162"/>
    </row>
    <row r="1674" spans="1:12" s="39" customFormat="1" ht="15" customHeight="1">
      <c r="A1674" s="164">
        <v>1514351</v>
      </c>
      <c r="B1674" s="203" t="s">
        <v>5586</v>
      </c>
      <c r="C1674" s="203" t="s">
        <v>5581</v>
      </c>
      <c r="D1674" s="204" t="s">
        <v>5587</v>
      </c>
      <c r="E1674" s="205">
        <v>1</v>
      </c>
      <c r="F1674" s="206">
        <v>45474</v>
      </c>
      <c r="G1674" s="126"/>
      <c r="H1674" s="36"/>
      <c r="I1674" s="127"/>
      <c r="J1674" s="52"/>
      <c r="K1674" s="53"/>
      <c r="L1674" s="169"/>
    </row>
    <row r="1675" spans="1:12" s="39" customFormat="1" ht="15" customHeight="1">
      <c r="A1675" s="164">
        <v>1514334</v>
      </c>
      <c r="B1675" s="203" t="s">
        <v>5588</v>
      </c>
      <c r="C1675" s="203" t="s">
        <v>5581</v>
      </c>
      <c r="D1675" s="204" t="s">
        <v>5589</v>
      </c>
      <c r="E1675" s="205">
        <v>1</v>
      </c>
      <c r="F1675" s="206">
        <v>45474</v>
      </c>
      <c r="G1675" s="126"/>
      <c r="H1675" s="36"/>
      <c r="I1675" s="127"/>
      <c r="J1675" s="52"/>
      <c r="K1675" s="53"/>
      <c r="L1675" s="169"/>
    </row>
    <row r="1676" spans="1:12" s="39" customFormat="1" ht="15" customHeight="1">
      <c r="A1676" s="164">
        <v>1514363</v>
      </c>
      <c r="B1676" s="203" t="s">
        <v>5590</v>
      </c>
      <c r="C1676" s="203" t="s">
        <v>5581</v>
      </c>
      <c r="D1676" s="204" t="s">
        <v>5589</v>
      </c>
      <c r="E1676" s="205">
        <v>1</v>
      </c>
      <c r="F1676" s="206">
        <v>45474</v>
      </c>
      <c r="G1676" s="126"/>
      <c r="H1676" s="36"/>
      <c r="I1676" s="127"/>
      <c r="J1676" s="52"/>
      <c r="K1676" s="53"/>
      <c r="L1676" s="169"/>
    </row>
    <row r="1677" spans="1:12" s="39" customFormat="1" ht="15" customHeight="1">
      <c r="A1677" s="164">
        <v>1514329</v>
      </c>
      <c r="B1677" s="203" t="s">
        <v>5591</v>
      </c>
      <c r="C1677" s="203" t="s">
        <v>5581</v>
      </c>
      <c r="D1677" s="204" t="s">
        <v>5592</v>
      </c>
      <c r="E1677" s="205">
        <v>1</v>
      </c>
      <c r="F1677" s="206">
        <v>45474</v>
      </c>
      <c r="G1677" s="126" t="s">
        <v>45</v>
      </c>
      <c r="H1677" s="36" t="s">
        <v>45</v>
      </c>
      <c r="I1677" s="127" t="s">
        <v>45</v>
      </c>
      <c r="J1677" s="52"/>
      <c r="K1677" s="53"/>
      <c r="L1677" s="169"/>
    </row>
    <row r="1678" spans="1:12" s="39" customFormat="1" ht="15" customHeight="1">
      <c r="A1678" s="164">
        <v>1514355</v>
      </c>
      <c r="B1678" s="203" t="s">
        <v>5593</v>
      </c>
      <c r="C1678" s="203" t="s">
        <v>5581</v>
      </c>
      <c r="D1678" s="204" t="s">
        <v>5592</v>
      </c>
      <c r="E1678" s="205">
        <v>1</v>
      </c>
      <c r="F1678" s="206">
        <v>45474</v>
      </c>
      <c r="G1678" s="126" t="s">
        <v>45</v>
      </c>
      <c r="H1678" s="36" t="s">
        <v>45</v>
      </c>
      <c r="I1678" s="127" t="s">
        <v>45</v>
      </c>
      <c r="J1678" s="52"/>
      <c r="K1678" s="53"/>
      <c r="L1678" s="169"/>
    </row>
    <row r="1679" spans="1:12" s="39" customFormat="1" ht="15" customHeight="1">
      <c r="A1679" s="164">
        <v>1531898</v>
      </c>
      <c r="B1679" s="203" t="s">
        <v>5594</v>
      </c>
      <c r="C1679" s="203" t="s">
        <v>1899</v>
      </c>
      <c r="D1679" s="204" t="s">
        <v>5595</v>
      </c>
      <c r="E1679" s="205">
        <v>1</v>
      </c>
      <c r="F1679" s="206">
        <v>45636</v>
      </c>
      <c r="G1679" s="126" t="s">
        <v>45</v>
      </c>
      <c r="H1679" s="36" t="s">
        <v>45</v>
      </c>
      <c r="I1679" s="127" t="s">
        <v>45</v>
      </c>
      <c r="J1679" s="52"/>
      <c r="K1679" s="53"/>
      <c r="L1679" s="169"/>
    </row>
    <row r="1680" spans="1:12" s="39" customFormat="1" ht="15" customHeight="1">
      <c r="A1680" s="164">
        <v>1534328</v>
      </c>
      <c r="B1680" s="203" t="s">
        <v>5596</v>
      </c>
      <c r="C1680" s="203" t="s">
        <v>5597</v>
      </c>
      <c r="D1680" s="204" t="s">
        <v>5598</v>
      </c>
      <c r="E1680" s="205">
        <v>2</v>
      </c>
      <c r="F1680" s="206">
        <v>45709</v>
      </c>
      <c r="G1680" s="126" t="s">
        <v>45</v>
      </c>
      <c r="H1680" s="36" t="s">
        <v>45</v>
      </c>
      <c r="I1680" s="127" t="s">
        <v>45</v>
      </c>
      <c r="J1680" s="52"/>
      <c r="K1680" s="53"/>
      <c r="L1680" s="169"/>
    </row>
    <row r="1681" spans="1:12" s="39" customFormat="1" ht="15" hidden="1" customHeight="1">
      <c r="A1681" s="214">
        <v>1564278</v>
      </c>
      <c r="B1681" s="215" t="s">
        <v>5599</v>
      </c>
      <c r="C1681" s="215" t="s">
        <v>5600</v>
      </c>
      <c r="D1681" s="216" t="s">
        <v>5601</v>
      </c>
      <c r="E1681" s="217">
        <v>1</v>
      </c>
      <c r="F1681" s="206">
        <v>46063</v>
      </c>
      <c r="G1681" s="126" t="s">
        <v>45</v>
      </c>
      <c r="H1681" s="36" t="s">
        <v>45</v>
      </c>
      <c r="I1681" s="127" t="s">
        <v>45</v>
      </c>
      <c r="J1681" s="52"/>
      <c r="K1681" s="53"/>
      <c r="L1681" s="169"/>
    </row>
    <row r="1682" spans="1:12" s="39" customFormat="1" ht="15" hidden="1" customHeight="1">
      <c r="A1682" s="214">
        <v>1505034</v>
      </c>
      <c r="B1682" s="215" t="s">
        <v>5602</v>
      </c>
      <c r="C1682" s="215" t="s">
        <v>4775</v>
      </c>
      <c r="D1682" s="216" t="s">
        <v>5603</v>
      </c>
      <c r="E1682" s="217">
        <v>1</v>
      </c>
      <c r="F1682" s="206">
        <v>46035</v>
      </c>
      <c r="G1682" s="126">
        <v>1505034</v>
      </c>
      <c r="H1682" s="36" t="s">
        <v>45</v>
      </c>
      <c r="I1682" s="127" t="s">
        <v>5604</v>
      </c>
      <c r="J1682" s="52"/>
      <c r="K1682" s="53"/>
      <c r="L1682" s="169"/>
    </row>
    <row r="1683" spans="1:12" s="39" customFormat="1" ht="15" hidden="1" customHeight="1">
      <c r="A1683" s="214">
        <v>1505020</v>
      </c>
      <c r="B1683" s="215" t="s">
        <v>5605</v>
      </c>
      <c r="C1683" s="215" t="s">
        <v>4775</v>
      </c>
      <c r="D1683" s="216" t="s">
        <v>5603</v>
      </c>
      <c r="E1683" s="217">
        <v>1</v>
      </c>
      <c r="F1683" s="206">
        <v>46035</v>
      </c>
      <c r="G1683" s="126">
        <v>1505020</v>
      </c>
      <c r="H1683" s="36" t="s">
        <v>45</v>
      </c>
      <c r="I1683" s="127" t="s">
        <v>5604</v>
      </c>
      <c r="J1683" s="52"/>
      <c r="K1683" s="53"/>
      <c r="L1683" s="169"/>
    </row>
    <row r="1684" spans="1:12" s="39" customFormat="1" ht="15" hidden="1" customHeight="1">
      <c r="A1684" s="214">
        <v>763613</v>
      </c>
      <c r="B1684" s="215" t="s">
        <v>5606</v>
      </c>
      <c r="C1684" s="215" t="s">
        <v>4775</v>
      </c>
      <c r="D1684" s="216" t="s">
        <v>5607</v>
      </c>
      <c r="E1684" s="217">
        <v>1</v>
      </c>
      <c r="F1684" s="206">
        <v>46035</v>
      </c>
      <c r="G1684" s="126">
        <v>763613</v>
      </c>
      <c r="H1684" s="36" t="s">
        <v>5608</v>
      </c>
      <c r="I1684" s="127" t="s">
        <v>5609</v>
      </c>
      <c r="J1684" s="52"/>
      <c r="K1684" s="53"/>
      <c r="L1684" s="169"/>
    </row>
    <row r="1685" spans="1:12" s="39" customFormat="1" ht="15" hidden="1" customHeight="1">
      <c r="A1685" s="214">
        <v>763614</v>
      </c>
      <c r="B1685" s="215" t="s">
        <v>5610</v>
      </c>
      <c r="C1685" s="215" t="s">
        <v>4775</v>
      </c>
      <c r="D1685" s="216" t="s">
        <v>5607</v>
      </c>
      <c r="E1685" s="217">
        <v>1</v>
      </c>
      <c r="F1685" s="206">
        <v>46035</v>
      </c>
      <c r="G1685" s="126">
        <v>763614</v>
      </c>
      <c r="H1685" s="36" t="s">
        <v>5611</v>
      </c>
      <c r="I1685" s="127" t="s">
        <v>5609</v>
      </c>
      <c r="J1685" s="52"/>
      <c r="K1685" s="53"/>
      <c r="L1685" s="169"/>
    </row>
    <row r="1686" spans="1:12" ht="15" customHeight="1">
      <c r="A1686" s="164">
        <v>1331529</v>
      </c>
      <c r="B1686" s="203" t="s">
        <v>5612</v>
      </c>
      <c r="C1686" s="203" t="s">
        <v>5613</v>
      </c>
      <c r="D1686" s="204" t="s">
        <v>5614</v>
      </c>
      <c r="E1686" s="205">
        <v>2</v>
      </c>
      <c r="F1686" s="206">
        <v>43528</v>
      </c>
      <c r="G1686" s="126">
        <v>946595</v>
      </c>
      <c r="H1686" s="36" t="s">
        <v>5615</v>
      </c>
      <c r="I1686" s="127" t="s">
        <v>5616</v>
      </c>
      <c r="J1686" s="35"/>
      <c r="K1686" s="36"/>
      <c r="L1686" s="162"/>
    </row>
    <row r="1687" spans="1:12" ht="15" customHeight="1">
      <c r="A1687" s="208">
        <v>1246296</v>
      </c>
      <c r="B1687" s="207" t="s">
        <v>5617</v>
      </c>
      <c r="C1687" s="207" t="s">
        <v>5618</v>
      </c>
      <c r="D1687" s="209" t="s">
        <v>5614</v>
      </c>
      <c r="E1687" s="205">
        <v>2</v>
      </c>
      <c r="F1687" s="206">
        <v>43528</v>
      </c>
      <c r="G1687" s="126"/>
      <c r="H1687" s="36"/>
      <c r="I1687" s="127"/>
      <c r="J1687" s="35"/>
      <c r="K1687" s="36"/>
      <c r="L1687" s="162"/>
    </row>
    <row r="1688" spans="1:12" ht="15" customHeight="1">
      <c r="A1688" s="208">
        <v>1246297</v>
      </c>
      <c r="B1688" s="207" t="s">
        <v>5619</v>
      </c>
      <c r="C1688" s="207" t="s">
        <v>5620</v>
      </c>
      <c r="D1688" s="209" t="s">
        <v>5614</v>
      </c>
      <c r="E1688" s="205">
        <v>2</v>
      </c>
      <c r="F1688" s="206">
        <v>43528</v>
      </c>
      <c r="G1688" s="126"/>
      <c r="H1688" s="36"/>
      <c r="I1688" s="127"/>
      <c r="J1688" s="35"/>
      <c r="K1688" s="36"/>
      <c r="L1688" s="162"/>
    </row>
    <row r="1689" spans="1:12" ht="15" customHeight="1">
      <c r="A1689" s="208">
        <v>1246298</v>
      </c>
      <c r="B1689" s="207" t="s">
        <v>5621</v>
      </c>
      <c r="C1689" s="207" t="s">
        <v>5622</v>
      </c>
      <c r="D1689" s="209" t="s">
        <v>5614</v>
      </c>
      <c r="E1689" s="205">
        <v>2</v>
      </c>
      <c r="F1689" s="206">
        <v>43528</v>
      </c>
      <c r="G1689" s="126"/>
      <c r="H1689" s="36"/>
      <c r="I1689" s="127"/>
      <c r="J1689" s="35"/>
      <c r="K1689" s="36"/>
      <c r="L1689" s="162"/>
    </row>
    <row r="1690" spans="1:12" ht="15" customHeight="1">
      <c r="A1690" s="164">
        <v>1222689</v>
      </c>
      <c r="B1690" s="203" t="s">
        <v>5623</v>
      </c>
      <c r="C1690" s="207" t="s">
        <v>5369</v>
      </c>
      <c r="D1690" s="204" t="s">
        <v>5624</v>
      </c>
      <c r="E1690" s="205">
        <v>1</v>
      </c>
      <c r="F1690" s="206">
        <v>42599</v>
      </c>
      <c r="G1690" s="126"/>
      <c r="H1690" s="36"/>
      <c r="I1690" s="127"/>
      <c r="J1690" s="35"/>
      <c r="K1690" s="36"/>
      <c r="L1690" s="162"/>
    </row>
    <row r="1691" spans="1:12" ht="15" customHeight="1">
      <c r="A1691" s="164">
        <v>1222711</v>
      </c>
      <c r="B1691" s="203" t="s">
        <v>5625</v>
      </c>
      <c r="C1691" s="203" t="s">
        <v>5369</v>
      </c>
      <c r="D1691" s="204" t="s">
        <v>5626</v>
      </c>
      <c r="E1691" s="205">
        <v>2</v>
      </c>
      <c r="F1691" s="206">
        <v>45117</v>
      </c>
      <c r="G1691" s="126"/>
      <c r="H1691" s="36"/>
      <c r="I1691" s="127"/>
      <c r="J1691" s="36"/>
      <c r="K1691" s="36"/>
      <c r="L1691" s="127"/>
    </row>
    <row r="1692" spans="1:12" ht="15" customHeight="1">
      <c r="A1692" s="164">
        <v>1222690</v>
      </c>
      <c r="B1692" s="203" t="s">
        <v>5627</v>
      </c>
      <c r="C1692" s="203" t="s">
        <v>5369</v>
      </c>
      <c r="D1692" s="204" t="s">
        <v>5626</v>
      </c>
      <c r="E1692" s="205">
        <v>2</v>
      </c>
      <c r="F1692" s="206">
        <v>45117</v>
      </c>
      <c r="G1692" s="126"/>
      <c r="H1692" s="36"/>
      <c r="I1692" s="127"/>
      <c r="J1692" s="35"/>
      <c r="K1692" s="36"/>
      <c r="L1692" s="162"/>
    </row>
    <row r="1693" spans="1:12" ht="15" customHeight="1">
      <c r="A1693" s="164">
        <v>1375878</v>
      </c>
      <c r="B1693" s="203" t="s">
        <v>5628</v>
      </c>
      <c r="C1693" s="203" t="s">
        <v>5629</v>
      </c>
      <c r="D1693" s="204" t="s">
        <v>5630</v>
      </c>
      <c r="E1693" s="205">
        <v>2</v>
      </c>
      <c r="F1693" s="206">
        <v>44020</v>
      </c>
      <c r="G1693" s="126"/>
      <c r="H1693" s="36"/>
      <c r="I1693" s="127"/>
      <c r="J1693" s="35"/>
      <c r="K1693" s="36"/>
      <c r="L1693" s="162"/>
    </row>
    <row r="1694" spans="1:12" ht="15" customHeight="1">
      <c r="A1694" s="164">
        <v>1223511</v>
      </c>
      <c r="B1694" s="203" t="s">
        <v>5631</v>
      </c>
      <c r="C1694" s="203" t="s">
        <v>5629</v>
      </c>
      <c r="D1694" s="204" t="s">
        <v>5630</v>
      </c>
      <c r="E1694" s="205">
        <v>2</v>
      </c>
      <c r="F1694" s="206">
        <v>44020</v>
      </c>
      <c r="G1694" s="126"/>
      <c r="H1694" s="36"/>
      <c r="I1694" s="127"/>
      <c r="J1694" s="35"/>
      <c r="K1694" s="36"/>
      <c r="L1694" s="162"/>
    </row>
    <row r="1695" spans="1:12" ht="15" customHeight="1">
      <c r="A1695" s="164">
        <v>1247947</v>
      </c>
      <c r="B1695" s="203" t="s">
        <v>5632</v>
      </c>
      <c r="C1695" s="203" t="s">
        <v>4957</v>
      </c>
      <c r="D1695" s="204" t="s">
        <v>5633</v>
      </c>
      <c r="E1695" s="205">
        <v>1</v>
      </c>
      <c r="F1695" s="206">
        <v>42635</v>
      </c>
      <c r="G1695" s="126"/>
      <c r="H1695" s="36"/>
      <c r="I1695" s="127"/>
      <c r="J1695" s="35"/>
      <c r="K1695" s="36"/>
      <c r="L1695" s="162"/>
    </row>
    <row r="1696" spans="1:12" ht="15" customHeight="1">
      <c r="A1696" s="164">
        <v>1247948</v>
      </c>
      <c r="B1696" s="203" t="s">
        <v>5634</v>
      </c>
      <c r="C1696" s="203" t="s">
        <v>4957</v>
      </c>
      <c r="D1696" s="204" t="s">
        <v>5635</v>
      </c>
      <c r="E1696" s="205">
        <v>1</v>
      </c>
      <c r="F1696" s="206">
        <v>42635</v>
      </c>
      <c r="G1696" s="126"/>
      <c r="H1696" s="36"/>
      <c r="I1696" s="127"/>
      <c r="J1696" s="35"/>
      <c r="K1696" s="36"/>
      <c r="L1696" s="162"/>
    </row>
    <row r="1697" spans="1:12" ht="15" customHeight="1">
      <c r="A1697" s="164">
        <v>1229518</v>
      </c>
      <c r="B1697" s="203" t="s">
        <v>5636</v>
      </c>
      <c r="C1697" s="203" t="s">
        <v>5637</v>
      </c>
      <c r="D1697" s="204" t="s">
        <v>5638</v>
      </c>
      <c r="E1697" s="205">
        <v>2</v>
      </c>
      <c r="F1697" s="206">
        <v>44656</v>
      </c>
      <c r="G1697" s="126"/>
      <c r="H1697" s="36" t="s">
        <v>5639</v>
      </c>
      <c r="I1697" s="127" t="s">
        <v>5640</v>
      </c>
      <c r="J1697" s="35">
        <v>114263</v>
      </c>
      <c r="K1697" s="36" t="s">
        <v>5641</v>
      </c>
      <c r="L1697" s="162" t="s">
        <v>5642</v>
      </c>
    </row>
    <row r="1698" spans="1:12" ht="15" customHeight="1">
      <c r="A1698" s="164">
        <v>1229519</v>
      </c>
      <c r="B1698" s="203" t="s">
        <v>5643</v>
      </c>
      <c r="C1698" s="203" t="s">
        <v>5644</v>
      </c>
      <c r="D1698" s="204" t="s">
        <v>5638</v>
      </c>
      <c r="E1698" s="205">
        <v>2</v>
      </c>
      <c r="F1698" s="206">
        <v>44656</v>
      </c>
      <c r="G1698" s="126"/>
      <c r="H1698" s="36" t="s">
        <v>5645</v>
      </c>
      <c r="I1698" s="127" t="s">
        <v>5640</v>
      </c>
      <c r="J1698" s="35">
        <v>114264</v>
      </c>
      <c r="K1698" s="36" t="s">
        <v>5646</v>
      </c>
      <c r="L1698" s="162" t="s">
        <v>5642</v>
      </c>
    </row>
    <row r="1699" spans="1:12" ht="15" customHeight="1">
      <c r="A1699" s="164">
        <v>1454862</v>
      </c>
      <c r="B1699" s="203" t="s">
        <v>5647</v>
      </c>
      <c r="C1699" s="203" t="s">
        <v>581</v>
      </c>
      <c r="D1699" s="204" t="s">
        <v>5638</v>
      </c>
      <c r="E1699" s="205">
        <v>2</v>
      </c>
      <c r="F1699" s="206">
        <v>44656</v>
      </c>
      <c r="G1699" s="126"/>
      <c r="H1699" s="36"/>
      <c r="I1699" s="127"/>
      <c r="J1699" s="35"/>
      <c r="K1699" s="36"/>
      <c r="L1699" s="162"/>
    </row>
    <row r="1700" spans="1:12" ht="15" customHeight="1">
      <c r="A1700" s="164">
        <v>1308445</v>
      </c>
      <c r="B1700" s="203" t="s">
        <v>5648</v>
      </c>
      <c r="C1700" s="203" t="s">
        <v>5622</v>
      </c>
      <c r="D1700" s="204" t="s">
        <v>5649</v>
      </c>
      <c r="E1700" s="205">
        <v>2</v>
      </c>
      <c r="F1700" s="206">
        <v>43990</v>
      </c>
      <c r="G1700" s="126"/>
      <c r="H1700" s="36" t="s">
        <v>45</v>
      </c>
      <c r="I1700" s="127" t="s">
        <v>45</v>
      </c>
      <c r="J1700" s="35"/>
      <c r="K1700" s="36"/>
      <c r="L1700" s="162"/>
    </row>
    <row r="1701" spans="1:12" s="46" customFormat="1" ht="15" customHeight="1">
      <c r="A1701" s="176" t="s">
        <v>174</v>
      </c>
      <c r="B1701" s="213" t="s">
        <v>5650</v>
      </c>
      <c r="C1701" s="213" t="s">
        <v>5651</v>
      </c>
      <c r="D1701" s="248" t="s">
        <v>5652</v>
      </c>
      <c r="E1701" s="223">
        <v>1</v>
      </c>
      <c r="F1701" s="206">
        <v>43237</v>
      </c>
      <c r="G1701" s="145"/>
      <c r="H1701" s="77" t="s">
        <v>45</v>
      </c>
      <c r="I1701" s="146" t="s">
        <v>45</v>
      </c>
      <c r="J1701" s="76"/>
      <c r="K1701" s="77"/>
      <c r="L1701" s="175"/>
    </row>
    <row r="1702" spans="1:12" ht="15" customHeight="1">
      <c r="A1702" s="164">
        <v>1312005</v>
      </c>
      <c r="B1702" s="203" t="s">
        <v>5653</v>
      </c>
      <c r="C1702" s="203" t="s">
        <v>5651</v>
      </c>
      <c r="D1702" s="204" t="s">
        <v>5654</v>
      </c>
      <c r="E1702" s="205">
        <v>1</v>
      </c>
      <c r="F1702" s="206">
        <v>43255</v>
      </c>
      <c r="G1702" s="126"/>
      <c r="H1702" s="36" t="s">
        <v>45</v>
      </c>
      <c r="I1702" s="127" t="s">
        <v>45</v>
      </c>
      <c r="J1702" s="35"/>
      <c r="K1702" s="36"/>
      <c r="L1702" s="162"/>
    </row>
    <row r="1703" spans="1:12" ht="15" customHeight="1">
      <c r="A1703" s="164">
        <v>1311960</v>
      </c>
      <c r="B1703" s="203" t="s">
        <v>5655</v>
      </c>
      <c r="C1703" s="203" t="s">
        <v>5651</v>
      </c>
      <c r="D1703" s="204" t="s">
        <v>5654</v>
      </c>
      <c r="E1703" s="205">
        <v>1</v>
      </c>
      <c r="F1703" s="206">
        <v>43255</v>
      </c>
      <c r="G1703" s="126"/>
      <c r="H1703" s="36" t="s">
        <v>45</v>
      </c>
      <c r="I1703" s="127" t="s">
        <v>45</v>
      </c>
      <c r="J1703" s="35"/>
      <c r="K1703" s="36"/>
      <c r="L1703" s="162"/>
    </row>
    <row r="1704" spans="1:12" ht="15" customHeight="1">
      <c r="A1704" s="164">
        <v>1336545</v>
      </c>
      <c r="B1704" s="203" t="s">
        <v>5656</v>
      </c>
      <c r="C1704" s="203" t="s">
        <v>5657</v>
      </c>
      <c r="D1704" s="204" t="s">
        <v>5658</v>
      </c>
      <c r="E1704" s="205">
        <v>1</v>
      </c>
      <c r="F1704" s="206">
        <v>43564</v>
      </c>
      <c r="G1704" s="126"/>
      <c r="H1704" s="36" t="s">
        <v>45</v>
      </c>
      <c r="I1704" s="127" t="s">
        <v>45</v>
      </c>
      <c r="J1704" s="35"/>
      <c r="K1704" s="36"/>
      <c r="L1704" s="162"/>
    </row>
    <row r="1705" spans="1:12" ht="15" customHeight="1">
      <c r="A1705" s="164">
        <v>1373710</v>
      </c>
      <c r="B1705" s="203" t="s">
        <v>5659</v>
      </c>
      <c r="C1705" s="203" t="s">
        <v>5660</v>
      </c>
      <c r="D1705" s="204" t="s">
        <v>5661</v>
      </c>
      <c r="E1705" s="205">
        <v>2</v>
      </c>
      <c r="F1705" s="206">
        <v>44123</v>
      </c>
      <c r="G1705" s="126">
        <v>1139922</v>
      </c>
      <c r="H1705" s="36" t="s">
        <v>5662</v>
      </c>
      <c r="I1705" s="127"/>
      <c r="J1705" s="35"/>
      <c r="K1705" s="36"/>
      <c r="L1705" s="162"/>
    </row>
    <row r="1706" spans="1:12" ht="15" customHeight="1">
      <c r="A1706" s="164">
        <v>1373772</v>
      </c>
      <c r="B1706" s="203" t="s">
        <v>5663</v>
      </c>
      <c r="C1706" s="203" t="s">
        <v>5660</v>
      </c>
      <c r="D1706" s="204" t="s">
        <v>5661</v>
      </c>
      <c r="E1706" s="205">
        <v>2</v>
      </c>
      <c r="F1706" s="206">
        <v>44123</v>
      </c>
      <c r="G1706" s="126">
        <v>1139923</v>
      </c>
      <c r="H1706" s="36" t="s">
        <v>5664</v>
      </c>
      <c r="I1706" s="127"/>
      <c r="J1706" s="35"/>
      <c r="K1706" s="36"/>
      <c r="L1706" s="162"/>
    </row>
    <row r="1707" spans="1:12" ht="15" customHeight="1">
      <c r="A1707" s="164">
        <v>1375859</v>
      </c>
      <c r="B1707" s="203" t="s">
        <v>5665</v>
      </c>
      <c r="C1707" s="203" t="s">
        <v>5629</v>
      </c>
      <c r="D1707" s="204" t="s">
        <v>5666</v>
      </c>
      <c r="E1707" s="205">
        <v>1</v>
      </c>
      <c r="F1707" s="206">
        <v>44020</v>
      </c>
      <c r="G1707" s="126">
        <v>1151775</v>
      </c>
      <c r="H1707" s="36" t="s">
        <v>5667</v>
      </c>
      <c r="I1707" s="127" t="s">
        <v>5668</v>
      </c>
      <c r="J1707" s="35"/>
      <c r="K1707" s="36"/>
      <c r="L1707" s="162"/>
    </row>
    <row r="1708" spans="1:12" ht="15" customHeight="1">
      <c r="A1708" s="164">
        <v>1375923</v>
      </c>
      <c r="B1708" s="203" t="s">
        <v>5669</v>
      </c>
      <c r="C1708" s="203" t="s">
        <v>5629</v>
      </c>
      <c r="D1708" s="204" t="s">
        <v>5666</v>
      </c>
      <c r="E1708" s="205">
        <v>1</v>
      </c>
      <c r="F1708" s="206">
        <v>44020</v>
      </c>
      <c r="G1708" s="126">
        <v>1152268</v>
      </c>
      <c r="H1708" s="36" t="s">
        <v>5670</v>
      </c>
      <c r="I1708" s="127" t="s">
        <v>5668</v>
      </c>
      <c r="J1708" s="35"/>
      <c r="K1708" s="36"/>
      <c r="L1708" s="162"/>
    </row>
    <row r="1709" spans="1:12" ht="15" customHeight="1">
      <c r="A1709" s="164">
        <v>1380421</v>
      </c>
      <c r="B1709" s="203" t="s">
        <v>5671</v>
      </c>
      <c r="C1709" s="203" t="s">
        <v>5008</v>
      </c>
      <c r="D1709" s="204" t="s">
        <v>5672</v>
      </c>
      <c r="E1709" s="205">
        <v>2</v>
      </c>
      <c r="F1709" s="206">
        <v>44207</v>
      </c>
      <c r="G1709" s="126"/>
      <c r="H1709" s="36"/>
      <c r="I1709" s="127"/>
      <c r="J1709" s="35"/>
      <c r="K1709" s="36"/>
      <c r="L1709" s="162"/>
    </row>
    <row r="1710" spans="1:12" ht="15" customHeight="1">
      <c r="A1710" s="164">
        <v>1380399</v>
      </c>
      <c r="B1710" s="203" t="s">
        <v>5673</v>
      </c>
      <c r="C1710" s="203" t="s">
        <v>5008</v>
      </c>
      <c r="D1710" s="204" t="s">
        <v>5672</v>
      </c>
      <c r="E1710" s="205">
        <v>2</v>
      </c>
      <c r="F1710" s="206">
        <v>44207</v>
      </c>
      <c r="G1710" s="126"/>
      <c r="H1710" s="36"/>
      <c r="I1710" s="127"/>
      <c r="J1710" s="35"/>
      <c r="K1710" s="36"/>
      <c r="L1710" s="162"/>
    </row>
    <row r="1711" spans="1:12" ht="15" customHeight="1">
      <c r="A1711" s="164">
        <v>1102017</v>
      </c>
      <c r="B1711" s="203" t="s">
        <v>5674</v>
      </c>
      <c r="C1711" s="203" t="s">
        <v>5675</v>
      </c>
      <c r="D1711" s="204" t="s">
        <v>5676</v>
      </c>
      <c r="E1711" s="205">
        <v>2</v>
      </c>
      <c r="F1711" s="206">
        <v>44207</v>
      </c>
      <c r="G1711" s="126">
        <v>1102017</v>
      </c>
      <c r="H1711" s="36" t="s">
        <v>5677</v>
      </c>
      <c r="I1711" s="127" t="s">
        <v>5678</v>
      </c>
      <c r="J1711" s="35"/>
      <c r="K1711" s="36"/>
      <c r="L1711" s="162"/>
    </row>
    <row r="1712" spans="1:12" ht="15" customHeight="1">
      <c r="A1712" s="164">
        <v>1497951</v>
      </c>
      <c r="B1712" s="203" t="s">
        <v>5679</v>
      </c>
      <c r="C1712" s="203" t="s">
        <v>5680</v>
      </c>
      <c r="D1712" s="204" t="s">
        <v>5681</v>
      </c>
      <c r="E1712" s="205">
        <v>2</v>
      </c>
      <c r="F1712" s="206">
        <v>45364</v>
      </c>
      <c r="G1712" s="126"/>
      <c r="H1712" s="36"/>
      <c r="I1712" s="127"/>
      <c r="J1712" s="35"/>
      <c r="K1712" s="36"/>
      <c r="L1712" s="162"/>
    </row>
    <row r="1713" spans="1:12" ht="15" customHeight="1">
      <c r="A1713" s="164">
        <v>1497925</v>
      </c>
      <c r="B1713" s="203" t="s">
        <v>5682</v>
      </c>
      <c r="C1713" s="203" t="s">
        <v>5680</v>
      </c>
      <c r="D1713" s="204" t="s">
        <v>5681</v>
      </c>
      <c r="E1713" s="205">
        <v>2</v>
      </c>
      <c r="F1713" s="206">
        <v>45364</v>
      </c>
      <c r="G1713" s="126"/>
      <c r="H1713" s="36"/>
      <c r="I1713" s="127"/>
      <c r="J1713" s="35"/>
      <c r="K1713" s="36"/>
      <c r="L1713" s="162"/>
    </row>
    <row r="1714" spans="1:12" ht="15" customHeight="1">
      <c r="A1714" s="208">
        <v>1246300</v>
      </c>
      <c r="B1714" s="207" t="s">
        <v>5683</v>
      </c>
      <c r="C1714" s="207" t="s">
        <v>5684</v>
      </c>
      <c r="D1714" s="209" t="s">
        <v>5685</v>
      </c>
      <c r="E1714" s="205">
        <v>2</v>
      </c>
      <c r="F1714" s="206">
        <v>43524</v>
      </c>
      <c r="G1714" s="126"/>
      <c r="H1714" s="36"/>
      <c r="I1714" s="127"/>
      <c r="J1714" s="35"/>
      <c r="K1714" s="36"/>
      <c r="L1714" s="162"/>
    </row>
    <row r="1715" spans="1:12" ht="15" customHeight="1">
      <c r="A1715" s="208">
        <v>1246299</v>
      </c>
      <c r="B1715" s="207" t="s">
        <v>5686</v>
      </c>
      <c r="C1715" s="207" t="s">
        <v>5684</v>
      </c>
      <c r="D1715" s="209" t="s">
        <v>5685</v>
      </c>
      <c r="E1715" s="205">
        <v>2</v>
      </c>
      <c r="F1715" s="206">
        <v>43524</v>
      </c>
      <c r="G1715" s="126"/>
      <c r="H1715" s="36"/>
      <c r="I1715" s="127"/>
      <c r="J1715" s="35"/>
      <c r="K1715" s="36"/>
      <c r="L1715" s="162"/>
    </row>
    <row r="1716" spans="1:12" ht="15" customHeight="1">
      <c r="A1716" s="208">
        <v>1246332</v>
      </c>
      <c r="B1716" s="207" t="s">
        <v>5687</v>
      </c>
      <c r="C1716" s="207" t="s">
        <v>5688</v>
      </c>
      <c r="D1716" s="209" t="s">
        <v>5685</v>
      </c>
      <c r="E1716" s="205">
        <v>2</v>
      </c>
      <c r="F1716" s="206">
        <v>43524</v>
      </c>
      <c r="G1716" s="126"/>
      <c r="H1716" s="36"/>
      <c r="I1716" s="127"/>
      <c r="J1716" s="35"/>
      <c r="K1716" s="36"/>
      <c r="L1716" s="162"/>
    </row>
    <row r="1717" spans="1:12" ht="15" customHeight="1">
      <c r="A1717" s="208">
        <v>1246331</v>
      </c>
      <c r="B1717" s="207" t="s">
        <v>5689</v>
      </c>
      <c r="C1717" s="207" t="s">
        <v>5688</v>
      </c>
      <c r="D1717" s="209" t="s">
        <v>5685</v>
      </c>
      <c r="E1717" s="205">
        <v>2</v>
      </c>
      <c r="F1717" s="206">
        <v>43524</v>
      </c>
      <c r="G1717" s="126"/>
      <c r="H1717" s="36"/>
      <c r="I1717" s="127"/>
      <c r="J1717" s="35"/>
      <c r="K1717" s="36"/>
      <c r="L1717" s="162"/>
    </row>
    <row r="1718" spans="1:12" ht="15" customHeight="1">
      <c r="A1718" s="208">
        <v>1247950</v>
      </c>
      <c r="B1718" s="207" t="s">
        <v>5690</v>
      </c>
      <c r="C1718" s="207" t="s">
        <v>5691</v>
      </c>
      <c r="D1718" s="209" t="s">
        <v>5692</v>
      </c>
      <c r="E1718" s="205">
        <v>1</v>
      </c>
      <c r="F1718" s="206">
        <v>42415</v>
      </c>
      <c r="G1718" s="126"/>
      <c r="H1718" s="36"/>
      <c r="I1718" s="127"/>
      <c r="J1718" s="35"/>
      <c r="K1718" s="36"/>
      <c r="L1718" s="162"/>
    </row>
    <row r="1719" spans="1:12" ht="15" customHeight="1">
      <c r="A1719" s="208">
        <v>1247949</v>
      </c>
      <c r="B1719" s="207" t="s">
        <v>5693</v>
      </c>
      <c r="C1719" s="207" t="s">
        <v>5691</v>
      </c>
      <c r="D1719" s="209" t="s">
        <v>5692</v>
      </c>
      <c r="E1719" s="205">
        <v>1</v>
      </c>
      <c r="F1719" s="206">
        <v>42415</v>
      </c>
      <c r="G1719" s="126"/>
      <c r="H1719" s="36"/>
      <c r="I1719" s="127"/>
      <c r="J1719" s="35"/>
      <c r="K1719" s="36"/>
      <c r="L1719" s="162"/>
    </row>
    <row r="1720" spans="1:12" ht="15" customHeight="1">
      <c r="A1720" s="164">
        <v>1222712</v>
      </c>
      <c r="B1720" s="203" t="s">
        <v>5694</v>
      </c>
      <c r="C1720" s="207" t="s">
        <v>5369</v>
      </c>
      <c r="D1720" s="204" t="s">
        <v>5695</v>
      </c>
      <c r="E1720" s="205">
        <v>1</v>
      </c>
      <c r="F1720" s="206">
        <v>42599</v>
      </c>
      <c r="G1720" s="126"/>
      <c r="H1720" s="36"/>
      <c r="I1720" s="127"/>
      <c r="J1720" s="35"/>
      <c r="K1720" s="36"/>
      <c r="L1720" s="162"/>
    </row>
    <row r="1721" spans="1:12" ht="15" customHeight="1">
      <c r="A1721" s="164">
        <v>1222714</v>
      </c>
      <c r="B1721" s="203" t="s">
        <v>5696</v>
      </c>
      <c r="C1721" s="207" t="s">
        <v>5369</v>
      </c>
      <c r="D1721" s="204" t="s">
        <v>5697</v>
      </c>
      <c r="E1721" s="205">
        <v>1</v>
      </c>
      <c r="F1721" s="206">
        <v>42599</v>
      </c>
      <c r="G1721" s="126"/>
      <c r="H1721" s="36"/>
      <c r="I1721" s="127"/>
      <c r="J1721" s="35"/>
      <c r="K1721" s="36"/>
      <c r="L1721" s="162"/>
    </row>
    <row r="1722" spans="1:12" ht="15" customHeight="1">
      <c r="A1722" s="164">
        <v>1222713</v>
      </c>
      <c r="B1722" s="203" t="s">
        <v>5698</v>
      </c>
      <c r="C1722" s="207" t="s">
        <v>5369</v>
      </c>
      <c r="D1722" s="204" t="s">
        <v>5697</v>
      </c>
      <c r="E1722" s="205">
        <v>1</v>
      </c>
      <c r="F1722" s="206">
        <v>42599</v>
      </c>
      <c r="G1722" s="126"/>
      <c r="H1722" s="36"/>
      <c r="I1722" s="127"/>
      <c r="J1722" s="35"/>
      <c r="K1722" s="36"/>
      <c r="L1722" s="162"/>
    </row>
    <row r="1723" spans="1:12" ht="15" customHeight="1">
      <c r="A1723" s="164">
        <v>1223512</v>
      </c>
      <c r="B1723" s="203" t="s">
        <v>5699</v>
      </c>
      <c r="C1723" s="207" t="s">
        <v>5369</v>
      </c>
      <c r="D1723" s="204" t="s">
        <v>5700</v>
      </c>
      <c r="E1723" s="205">
        <v>1</v>
      </c>
      <c r="F1723" s="206">
        <v>42606</v>
      </c>
      <c r="G1723" s="126"/>
      <c r="H1723" s="36"/>
      <c r="I1723" s="127"/>
      <c r="J1723" s="35"/>
      <c r="K1723" s="36"/>
      <c r="L1723" s="162"/>
    </row>
    <row r="1724" spans="1:12" ht="15" customHeight="1">
      <c r="A1724" s="164">
        <v>1248081</v>
      </c>
      <c r="B1724" s="203" t="s">
        <v>5701</v>
      </c>
      <c r="C1724" s="203"/>
      <c r="D1724" s="204" t="s">
        <v>5702</v>
      </c>
      <c r="E1724" s="205">
        <v>1</v>
      </c>
      <c r="F1724" s="206">
        <v>42635</v>
      </c>
      <c r="G1724" s="126"/>
      <c r="H1724" s="36"/>
      <c r="I1724" s="127"/>
      <c r="J1724" s="35"/>
      <c r="K1724" s="36"/>
      <c r="L1724" s="162"/>
    </row>
    <row r="1725" spans="1:12" ht="15" customHeight="1">
      <c r="A1725" s="164">
        <v>1229520</v>
      </c>
      <c r="B1725" s="203" t="s">
        <v>5703</v>
      </c>
      <c r="C1725" s="203" t="s">
        <v>5704</v>
      </c>
      <c r="D1725" s="204" t="s">
        <v>5705</v>
      </c>
      <c r="E1725" s="205">
        <v>2</v>
      </c>
      <c r="F1725" s="206">
        <v>44656</v>
      </c>
      <c r="G1725" s="126"/>
      <c r="H1725" s="36" t="s">
        <v>5706</v>
      </c>
      <c r="I1725" s="127" t="s">
        <v>5707</v>
      </c>
      <c r="J1725" s="35"/>
      <c r="K1725" s="36" t="s">
        <v>5708</v>
      </c>
      <c r="L1725" s="162" t="s">
        <v>5642</v>
      </c>
    </row>
    <row r="1726" spans="1:12" ht="15" customHeight="1">
      <c r="A1726" s="164">
        <v>1246311</v>
      </c>
      <c r="B1726" s="203" t="s">
        <v>5709</v>
      </c>
      <c r="C1726" s="203" t="s">
        <v>5704</v>
      </c>
      <c r="D1726" s="204" t="s">
        <v>5705</v>
      </c>
      <c r="E1726" s="205">
        <v>2</v>
      </c>
      <c r="F1726" s="206">
        <v>44656</v>
      </c>
      <c r="G1726" s="126"/>
      <c r="H1726" s="36" t="s">
        <v>5710</v>
      </c>
      <c r="I1726" s="127" t="s">
        <v>5707</v>
      </c>
      <c r="J1726" s="35"/>
      <c r="K1726" s="36" t="s">
        <v>5711</v>
      </c>
      <c r="L1726" s="162" t="s">
        <v>5642</v>
      </c>
    </row>
    <row r="1727" spans="1:12" ht="15" customHeight="1">
      <c r="A1727" s="164">
        <v>1454863</v>
      </c>
      <c r="B1727" s="203" t="s">
        <v>5712</v>
      </c>
      <c r="C1727" s="203" t="s">
        <v>581</v>
      </c>
      <c r="D1727" s="204" t="s">
        <v>5705</v>
      </c>
      <c r="E1727" s="205">
        <v>2</v>
      </c>
      <c r="F1727" s="206">
        <v>44656</v>
      </c>
      <c r="G1727" s="126"/>
      <c r="H1727" s="36"/>
      <c r="I1727" s="127"/>
      <c r="J1727" s="35"/>
      <c r="K1727" s="36"/>
      <c r="L1727" s="162"/>
    </row>
    <row r="1728" spans="1:12" ht="15" customHeight="1">
      <c r="A1728" s="164">
        <v>1308409</v>
      </c>
      <c r="B1728" s="203" t="s">
        <v>5713</v>
      </c>
      <c r="C1728" s="203" t="s">
        <v>5688</v>
      </c>
      <c r="D1728" s="204" t="s">
        <v>5714</v>
      </c>
      <c r="E1728" s="205">
        <v>1</v>
      </c>
      <c r="F1728" s="206">
        <v>43202</v>
      </c>
      <c r="G1728" s="126"/>
      <c r="H1728" s="36"/>
      <c r="I1728" s="127"/>
      <c r="J1728" s="35"/>
      <c r="K1728" s="36"/>
      <c r="L1728" s="162"/>
    </row>
    <row r="1729" spans="1:12" ht="15" customHeight="1">
      <c r="A1729" s="164">
        <v>1366890</v>
      </c>
      <c r="B1729" s="203" t="s">
        <v>5715</v>
      </c>
      <c r="C1729" s="203" t="s">
        <v>5688</v>
      </c>
      <c r="D1729" s="204" t="s">
        <v>5714</v>
      </c>
      <c r="E1729" s="205">
        <v>1</v>
      </c>
      <c r="F1729" s="206">
        <v>43202</v>
      </c>
      <c r="G1729" s="126"/>
      <c r="H1729" s="36"/>
      <c r="I1729" s="127"/>
      <c r="J1729" s="35"/>
      <c r="K1729" s="36"/>
      <c r="L1729" s="162"/>
    </row>
    <row r="1730" spans="1:12" ht="15" customHeight="1">
      <c r="A1730" s="164">
        <v>1311988</v>
      </c>
      <c r="B1730" s="203" t="s">
        <v>5716</v>
      </c>
      <c r="C1730" s="203" t="s">
        <v>5691</v>
      </c>
      <c r="D1730" s="204" t="s">
        <v>5717</v>
      </c>
      <c r="E1730" s="205">
        <v>1</v>
      </c>
      <c r="F1730" s="206">
        <v>43255</v>
      </c>
      <c r="G1730" s="126"/>
      <c r="H1730" s="36"/>
      <c r="I1730" s="127"/>
      <c r="J1730" s="35"/>
      <c r="K1730" s="36"/>
      <c r="L1730" s="162"/>
    </row>
    <row r="1731" spans="1:12" ht="15" customHeight="1">
      <c r="A1731" s="164">
        <v>1311820</v>
      </c>
      <c r="B1731" s="203" t="s">
        <v>5718</v>
      </c>
      <c r="C1731" s="203" t="s">
        <v>5691</v>
      </c>
      <c r="D1731" s="204" t="s">
        <v>5717</v>
      </c>
      <c r="E1731" s="205">
        <v>1</v>
      </c>
      <c r="F1731" s="206">
        <v>43255</v>
      </c>
      <c r="G1731" s="126"/>
      <c r="H1731" s="36"/>
      <c r="I1731" s="127"/>
      <c r="J1731" s="35"/>
      <c r="K1731" s="36"/>
      <c r="L1731" s="162"/>
    </row>
    <row r="1732" spans="1:12" ht="15" customHeight="1">
      <c r="A1732" s="164">
        <v>1336552</v>
      </c>
      <c r="B1732" s="203" t="s">
        <v>5719</v>
      </c>
      <c r="C1732" s="203" t="s">
        <v>5657</v>
      </c>
      <c r="D1732" s="204" t="s">
        <v>5720</v>
      </c>
      <c r="E1732" s="205">
        <v>1</v>
      </c>
      <c r="F1732" s="206">
        <v>43564</v>
      </c>
      <c r="G1732" s="126"/>
      <c r="H1732" s="36" t="s">
        <v>45</v>
      </c>
      <c r="I1732" s="127" t="s">
        <v>45</v>
      </c>
      <c r="J1732" s="35"/>
      <c r="K1732" s="36"/>
      <c r="L1732" s="162"/>
    </row>
    <row r="1733" spans="1:12" ht="15" customHeight="1">
      <c r="A1733" s="164">
        <v>1336553</v>
      </c>
      <c r="B1733" s="203" t="s">
        <v>5721</v>
      </c>
      <c r="C1733" s="203" t="s">
        <v>5657</v>
      </c>
      <c r="D1733" s="204" t="s">
        <v>5720</v>
      </c>
      <c r="E1733" s="205">
        <v>1</v>
      </c>
      <c r="F1733" s="206">
        <v>43564</v>
      </c>
      <c r="G1733" s="126"/>
      <c r="H1733" s="36" t="s">
        <v>45</v>
      </c>
      <c r="I1733" s="127" t="s">
        <v>45</v>
      </c>
      <c r="J1733" s="35"/>
      <c r="K1733" s="36"/>
      <c r="L1733" s="162"/>
    </row>
    <row r="1734" spans="1:12" ht="15" customHeight="1">
      <c r="A1734" s="164">
        <v>1373764</v>
      </c>
      <c r="B1734" s="203" t="s">
        <v>5722</v>
      </c>
      <c r="C1734" s="203" t="s">
        <v>5660</v>
      </c>
      <c r="D1734" s="204" t="s">
        <v>5723</v>
      </c>
      <c r="E1734" s="205">
        <v>2</v>
      </c>
      <c r="F1734" s="206">
        <v>44216</v>
      </c>
      <c r="G1734" s="126">
        <v>1139924</v>
      </c>
      <c r="H1734" s="36" t="s">
        <v>5724</v>
      </c>
      <c r="I1734" s="127"/>
      <c r="J1734" s="35"/>
      <c r="K1734" s="36"/>
      <c r="L1734" s="162"/>
    </row>
    <row r="1735" spans="1:12" ht="15" customHeight="1">
      <c r="A1735" s="164">
        <v>1375912</v>
      </c>
      <c r="B1735" s="203" t="s">
        <v>5725</v>
      </c>
      <c r="C1735" s="203" t="s">
        <v>5629</v>
      </c>
      <c r="D1735" s="204" t="s">
        <v>5726</v>
      </c>
      <c r="E1735" s="205">
        <v>1</v>
      </c>
      <c r="F1735" s="206">
        <v>44020</v>
      </c>
      <c r="G1735" s="126">
        <v>1151774</v>
      </c>
      <c r="H1735" s="36" t="s">
        <v>5727</v>
      </c>
      <c r="I1735" s="127" t="s">
        <v>5668</v>
      </c>
      <c r="J1735" s="35"/>
      <c r="K1735" s="36"/>
      <c r="L1735" s="162"/>
    </row>
    <row r="1736" spans="1:12" ht="15" customHeight="1">
      <c r="A1736" s="164">
        <v>1375925</v>
      </c>
      <c r="B1736" s="203" t="s">
        <v>5728</v>
      </c>
      <c r="C1736" s="203" t="s">
        <v>5629</v>
      </c>
      <c r="D1736" s="204" t="s">
        <v>5726</v>
      </c>
      <c r="E1736" s="205">
        <v>1</v>
      </c>
      <c r="F1736" s="206">
        <v>44020</v>
      </c>
      <c r="G1736" s="126">
        <v>1152267</v>
      </c>
      <c r="H1736" s="36" t="s">
        <v>5729</v>
      </c>
      <c r="I1736" s="127" t="s">
        <v>5668</v>
      </c>
      <c r="J1736" s="35"/>
      <c r="K1736" s="36"/>
      <c r="L1736" s="162"/>
    </row>
    <row r="1737" spans="1:12" ht="15" customHeight="1">
      <c r="A1737" s="164">
        <v>1380390</v>
      </c>
      <c r="B1737" s="203" t="s">
        <v>5730</v>
      </c>
      <c r="C1737" s="203" t="s">
        <v>5008</v>
      </c>
      <c r="D1737" s="204" t="s">
        <v>5731</v>
      </c>
      <c r="E1737" s="205">
        <v>1</v>
      </c>
      <c r="F1737" s="206">
        <v>44096</v>
      </c>
      <c r="G1737" s="126"/>
      <c r="H1737" s="36"/>
      <c r="I1737" s="127"/>
      <c r="J1737" s="35"/>
      <c r="K1737" s="36"/>
      <c r="L1737" s="162"/>
    </row>
    <row r="1738" spans="1:12" ht="15" customHeight="1">
      <c r="A1738" s="164">
        <v>1380431</v>
      </c>
      <c r="B1738" s="203" t="s">
        <v>5732</v>
      </c>
      <c r="C1738" s="203" t="s">
        <v>5008</v>
      </c>
      <c r="D1738" s="204" t="s">
        <v>5731</v>
      </c>
      <c r="E1738" s="205">
        <v>1</v>
      </c>
      <c r="F1738" s="206">
        <v>44096</v>
      </c>
      <c r="G1738" s="126"/>
      <c r="H1738" s="36"/>
      <c r="I1738" s="127"/>
      <c r="J1738" s="35"/>
      <c r="K1738" s="36"/>
      <c r="L1738" s="162"/>
    </row>
    <row r="1739" spans="1:12" ht="15" customHeight="1">
      <c r="A1739" s="164">
        <v>1102018</v>
      </c>
      <c r="B1739" s="203" t="s">
        <v>5733</v>
      </c>
      <c r="C1739" s="203" t="s">
        <v>5675</v>
      </c>
      <c r="D1739" s="204" t="s">
        <v>5734</v>
      </c>
      <c r="E1739" s="205">
        <v>2</v>
      </c>
      <c r="F1739" s="206">
        <v>45503</v>
      </c>
      <c r="G1739" s="126">
        <v>1102018</v>
      </c>
      <c r="H1739" s="36" t="s">
        <v>5735</v>
      </c>
      <c r="I1739" s="127" t="s">
        <v>5678</v>
      </c>
      <c r="J1739" s="35"/>
      <c r="K1739" s="36"/>
      <c r="L1739" s="162"/>
    </row>
    <row r="1740" spans="1:12" ht="15" customHeight="1">
      <c r="A1740" s="164">
        <v>1102019</v>
      </c>
      <c r="B1740" s="203" t="s">
        <v>5736</v>
      </c>
      <c r="C1740" s="203" t="s">
        <v>5675</v>
      </c>
      <c r="D1740" s="204" t="s">
        <v>5734</v>
      </c>
      <c r="E1740" s="205">
        <v>2</v>
      </c>
      <c r="F1740" s="206">
        <v>45503</v>
      </c>
      <c r="G1740" s="126">
        <v>1102019</v>
      </c>
      <c r="H1740" s="36" t="s">
        <v>5737</v>
      </c>
      <c r="I1740" s="127" t="s">
        <v>5678</v>
      </c>
      <c r="J1740" s="35"/>
      <c r="K1740" s="36"/>
      <c r="L1740" s="162"/>
    </row>
    <row r="1741" spans="1:12" ht="15" customHeight="1">
      <c r="A1741" s="164">
        <v>1497900</v>
      </c>
      <c r="B1741" s="203" t="s">
        <v>5738</v>
      </c>
      <c r="C1741" s="203" t="s">
        <v>5680</v>
      </c>
      <c r="D1741" s="204" t="s">
        <v>5739</v>
      </c>
      <c r="E1741" s="205">
        <v>2</v>
      </c>
      <c r="F1741" s="206">
        <v>45364</v>
      </c>
      <c r="G1741" s="126"/>
      <c r="H1741" s="36"/>
      <c r="I1741" s="127"/>
      <c r="J1741" s="35"/>
      <c r="K1741" s="36"/>
      <c r="L1741" s="162"/>
    </row>
    <row r="1742" spans="1:12" ht="15" customHeight="1">
      <c r="A1742" s="164">
        <v>1497933</v>
      </c>
      <c r="B1742" s="203" t="s">
        <v>5740</v>
      </c>
      <c r="C1742" s="203" t="s">
        <v>5680</v>
      </c>
      <c r="D1742" s="204" t="s">
        <v>5739</v>
      </c>
      <c r="E1742" s="205">
        <v>2</v>
      </c>
      <c r="F1742" s="206">
        <v>45364</v>
      </c>
      <c r="G1742" s="126"/>
      <c r="H1742" s="36"/>
      <c r="I1742" s="127"/>
      <c r="J1742" s="35"/>
      <c r="K1742" s="36"/>
      <c r="L1742" s="162"/>
    </row>
    <row r="1743" spans="1:12" ht="15" customHeight="1">
      <c r="A1743" s="164">
        <v>1564306</v>
      </c>
      <c r="B1743" s="203" t="s">
        <v>5741</v>
      </c>
      <c r="C1743" s="203" t="s">
        <v>4288</v>
      </c>
      <c r="D1743" s="204" t="s">
        <v>5742</v>
      </c>
      <c r="E1743" s="205">
        <v>1</v>
      </c>
      <c r="F1743" s="206">
        <v>45986</v>
      </c>
      <c r="G1743" s="126"/>
      <c r="H1743" s="36"/>
      <c r="I1743" s="127"/>
      <c r="J1743" s="35"/>
      <c r="K1743" s="36"/>
      <c r="L1743" s="162"/>
    </row>
    <row r="1744" spans="1:12" ht="15" customHeight="1">
      <c r="A1744" s="164">
        <v>1564313</v>
      </c>
      <c r="B1744" s="203" t="s">
        <v>5743</v>
      </c>
      <c r="C1744" s="203" t="s">
        <v>4288</v>
      </c>
      <c r="D1744" s="204" t="s">
        <v>5742</v>
      </c>
      <c r="E1744" s="205">
        <v>1</v>
      </c>
      <c r="F1744" s="206">
        <v>45986</v>
      </c>
      <c r="G1744" s="126"/>
      <c r="H1744" s="36"/>
      <c r="I1744" s="127"/>
      <c r="J1744" s="35"/>
      <c r="K1744" s="36"/>
      <c r="L1744" s="162"/>
    </row>
    <row r="1745" spans="1:12" ht="15" customHeight="1">
      <c r="A1745" s="164">
        <v>1481512</v>
      </c>
      <c r="B1745" s="203" t="s">
        <v>5744</v>
      </c>
      <c r="C1745" s="203" t="s">
        <v>5578</v>
      </c>
      <c r="D1745" s="204" t="s">
        <v>5745</v>
      </c>
      <c r="E1745" s="205">
        <v>1</v>
      </c>
      <c r="F1745" s="206">
        <v>45015</v>
      </c>
      <c r="G1745" s="126"/>
      <c r="H1745" s="36"/>
      <c r="I1745" s="127"/>
      <c r="J1745" s="35"/>
      <c r="K1745" s="36"/>
      <c r="L1745" s="162"/>
    </row>
    <row r="1746" spans="1:12" ht="15" hidden="1" customHeight="1">
      <c r="A1746" s="214">
        <v>1564321</v>
      </c>
      <c r="B1746" s="215" t="s">
        <v>5746</v>
      </c>
      <c r="C1746" s="215" t="s">
        <v>5600</v>
      </c>
      <c r="D1746" s="216" t="s">
        <v>5747</v>
      </c>
      <c r="E1746" s="217">
        <v>1</v>
      </c>
      <c r="F1746" s="206">
        <v>46063</v>
      </c>
      <c r="G1746" s="126"/>
      <c r="H1746" s="36"/>
      <c r="I1746" s="127"/>
      <c r="J1746" s="35"/>
      <c r="K1746" s="36"/>
      <c r="L1746" s="162"/>
    </row>
    <row r="1747" spans="1:12" ht="15" customHeight="1">
      <c r="A1747" s="164">
        <v>1327829</v>
      </c>
      <c r="B1747" s="203" t="s">
        <v>5748</v>
      </c>
      <c r="C1747" s="203" t="s">
        <v>5749</v>
      </c>
      <c r="D1747" s="204" t="s">
        <v>5750</v>
      </c>
      <c r="E1747" s="205">
        <v>4</v>
      </c>
      <c r="F1747" s="206">
        <v>44375</v>
      </c>
      <c r="G1747" s="126">
        <v>875733</v>
      </c>
      <c r="H1747" s="36" t="s">
        <v>5751</v>
      </c>
      <c r="I1747" s="127" t="s">
        <v>5752</v>
      </c>
      <c r="J1747" s="35"/>
      <c r="K1747" s="36"/>
      <c r="L1747" s="162"/>
    </row>
    <row r="1748" spans="1:12" ht="15" customHeight="1">
      <c r="A1748" s="164">
        <v>1327849</v>
      </c>
      <c r="B1748" s="203" t="s">
        <v>5753</v>
      </c>
      <c r="C1748" s="203" t="s">
        <v>5749</v>
      </c>
      <c r="D1748" s="204" t="s">
        <v>5750</v>
      </c>
      <c r="E1748" s="205">
        <v>4</v>
      </c>
      <c r="F1748" s="206">
        <v>44375</v>
      </c>
      <c r="G1748" s="126">
        <v>875732</v>
      </c>
      <c r="H1748" s="36" t="s">
        <v>5754</v>
      </c>
      <c r="I1748" s="127" t="s">
        <v>5752</v>
      </c>
      <c r="J1748" s="35"/>
      <c r="K1748" s="36"/>
      <c r="L1748" s="162"/>
    </row>
    <row r="1749" spans="1:12" ht="15" customHeight="1">
      <c r="A1749" s="164">
        <v>1327816</v>
      </c>
      <c r="B1749" s="203" t="s">
        <v>5755</v>
      </c>
      <c r="C1749" s="203" t="s">
        <v>5749</v>
      </c>
      <c r="D1749" s="204" t="s">
        <v>5750</v>
      </c>
      <c r="E1749" s="205">
        <v>4</v>
      </c>
      <c r="F1749" s="206">
        <v>44375</v>
      </c>
      <c r="G1749" s="126">
        <v>252555</v>
      </c>
      <c r="H1749" s="36" t="s">
        <v>5756</v>
      </c>
      <c r="I1749" s="127" t="s">
        <v>5752</v>
      </c>
      <c r="J1749" s="35"/>
      <c r="K1749" s="36"/>
      <c r="L1749" s="162"/>
    </row>
    <row r="1750" spans="1:12" ht="15" customHeight="1">
      <c r="A1750" s="164">
        <v>1327810</v>
      </c>
      <c r="B1750" s="203" t="s">
        <v>5757</v>
      </c>
      <c r="C1750" s="203" t="s">
        <v>5749</v>
      </c>
      <c r="D1750" s="204" t="s">
        <v>5750</v>
      </c>
      <c r="E1750" s="205">
        <v>4</v>
      </c>
      <c r="F1750" s="206">
        <v>44375</v>
      </c>
      <c r="G1750" s="126">
        <v>900523</v>
      </c>
      <c r="H1750" s="36" t="s">
        <v>5758</v>
      </c>
      <c r="I1750" s="127" t="s">
        <v>5752</v>
      </c>
      <c r="J1750" s="35"/>
      <c r="K1750" s="36"/>
      <c r="L1750" s="162"/>
    </row>
    <row r="1751" spans="1:12" ht="15" customHeight="1">
      <c r="A1751" s="164">
        <v>1327861</v>
      </c>
      <c r="B1751" s="203" t="s">
        <v>5759</v>
      </c>
      <c r="C1751" s="203" t="s">
        <v>5749</v>
      </c>
      <c r="D1751" s="204" t="s">
        <v>5750</v>
      </c>
      <c r="E1751" s="205">
        <v>4</v>
      </c>
      <c r="F1751" s="206">
        <v>44375</v>
      </c>
      <c r="G1751" s="126">
        <v>704608</v>
      </c>
      <c r="H1751" s="36" t="s">
        <v>5760</v>
      </c>
      <c r="I1751" s="127" t="s">
        <v>5752</v>
      </c>
      <c r="J1751" s="35"/>
      <c r="K1751" s="36"/>
      <c r="L1751" s="162"/>
    </row>
    <row r="1752" spans="1:12" ht="15" customHeight="1">
      <c r="A1752" s="164">
        <v>1327830</v>
      </c>
      <c r="B1752" s="203" t="s">
        <v>5761</v>
      </c>
      <c r="C1752" s="203" t="s">
        <v>5749</v>
      </c>
      <c r="D1752" s="204" t="s">
        <v>5750</v>
      </c>
      <c r="E1752" s="205">
        <v>4</v>
      </c>
      <c r="F1752" s="206">
        <v>44375</v>
      </c>
      <c r="G1752" s="126">
        <v>117585</v>
      </c>
      <c r="H1752" s="36" t="s">
        <v>5762</v>
      </c>
      <c r="I1752" s="127" t="s">
        <v>5752</v>
      </c>
      <c r="J1752" s="35"/>
      <c r="K1752" s="36"/>
      <c r="L1752" s="162"/>
    </row>
    <row r="1753" spans="1:12" ht="15" customHeight="1">
      <c r="A1753" s="164">
        <v>1250306</v>
      </c>
      <c r="B1753" s="203" t="s">
        <v>5763</v>
      </c>
      <c r="C1753" s="203" t="s">
        <v>5764</v>
      </c>
      <c r="D1753" s="204" t="s">
        <v>5765</v>
      </c>
      <c r="E1753" s="205">
        <v>2</v>
      </c>
      <c r="F1753" s="206">
        <v>43552</v>
      </c>
      <c r="G1753" s="126"/>
      <c r="H1753" s="36"/>
      <c r="I1753" s="127"/>
      <c r="J1753" s="35"/>
      <c r="K1753" s="36"/>
      <c r="L1753" s="162"/>
    </row>
    <row r="1754" spans="1:12" ht="15" customHeight="1">
      <c r="A1754" s="164">
        <v>1339619</v>
      </c>
      <c r="B1754" s="203" t="s">
        <v>5766</v>
      </c>
      <c r="C1754" s="203" t="s">
        <v>5767</v>
      </c>
      <c r="D1754" s="204" t="s">
        <v>5765</v>
      </c>
      <c r="E1754" s="205">
        <v>1</v>
      </c>
      <c r="F1754" s="206">
        <v>43606</v>
      </c>
      <c r="G1754" s="126"/>
      <c r="H1754" s="36"/>
      <c r="I1754" s="127"/>
      <c r="J1754" s="35"/>
      <c r="K1754" s="36"/>
      <c r="L1754" s="162"/>
    </row>
    <row r="1755" spans="1:12" ht="15" customHeight="1">
      <c r="A1755" s="164">
        <v>1361290</v>
      </c>
      <c r="B1755" s="203" t="s">
        <v>5768</v>
      </c>
      <c r="C1755" s="203" t="s">
        <v>5538</v>
      </c>
      <c r="D1755" s="204" t="s">
        <v>5769</v>
      </c>
      <c r="E1755" s="205">
        <v>1</v>
      </c>
      <c r="F1755" s="206">
        <v>43843</v>
      </c>
      <c r="G1755" s="126"/>
      <c r="H1755" s="36"/>
      <c r="I1755" s="127"/>
      <c r="J1755" s="35"/>
      <c r="K1755" s="36"/>
      <c r="L1755" s="162"/>
    </row>
    <row r="1756" spans="1:12" ht="15" customHeight="1">
      <c r="A1756" s="164">
        <v>1449711</v>
      </c>
      <c r="B1756" s="203" t="s">
        <v>5770</v>
      </c>
      <c r="C1756" s="203" t="s">
        <v>4033</v>
      </c>
      <c r="D1756" s="204" t="s">
        <v>5771</v>
      </c>
      <c r="E1756" s="205">
        <v>1</v>
      </c>
      <c r="F1756" s="206">
        <v>43843</v>
      </c>
      <c r="G1756" s="126"/>
      <c r="H1756" s="36"/>
      <c r="I1756" s="127"/>
      <c r="J1756" s="35"/>
      <c r="K1756" s="36"/>
      <c r="L1756" s="162"/>
    </row>
    <row r="1757" spans="1:12" ht="15" customHeight="1">
      <c r="A1757" s="164">
        <v>1464522</v>
      </c>
      <c r="B1757" s="203" t="s">
        <v>5772</v>
      </c>
      <c r="C1757" s="203" t="s">
        <v>5773</v>
      </c>
      <c r="D1757" s="204" t="s">
        <v>5774</v>
      </c>
      <c r="E1757" s="205">
        <v>1</v>
      </c>
      <c r="F1757" s="206">
        <v>44774</v>
      </c>
      <c r="G1757" s="126"/>
      <c r="H1757" s="36"/>
      <c r="I1757" s="127"/>
      <c r="J1757" s="35"/>
      <c r="K1757" s="36"/>
      <c r="L1757" s="162"/>
    </row>
    <row r="1758" spans="1:12" ht="15" customHeight="1">
      <c r="A1758" s="164">
        <v>1478520</v>
      </c>
      <c r="B1758" s="203" t="s">
        <v>5775</v>
      </c>
      <c r="C1758" s="203" t="s">
        <v>5776</v>
      </c>
      <c r="D1758" s="204" t="s">
        <v>5777</v>
      </c>
      <c r="E1758" s="205">
        <v>1</v>
      </c>
      <c r="F1758" s="206">
        <v>44999</v>
      </c>
      <c r="G1758" s="126"/>
      <c r="H1758" s="36"/>
      <c r="I1758" s="127"/>
      <c r="J1758" s="35"/>
      <c r="K1758" s="36"/>
      <c r="L1758" s="162"/>
    </row>
    <row r="1759" spans="1:12" ht="15" customHeight="1">
      <c r="A1759" s="164">
        <v>1495520</v>
      </c>
      <c r="B1759" s="203" t="s">
        <v>5778</v>
      </c>
      <c r="C1759" s="203" t="s">
        <v>5779</v>
      </c>
      <c r="D1759" s="204" t="s">
        <v>5780</v>
      </c>
      <c r="E1759" s="205">
        <v>1</v>
      </c>
      <c r="F1759" s="206">
        <v>45217</v>
      </c>
      <c r="G1759" s="126"/>
      <c r="H1759" s="36"/>
      <c r="I1759" s="127"/>
      <c r="J1759" s="35"/>
      <c r="K1759" s="36"/>
      <c r="L1759" s="162"/>
    </row>
    <row r="1760" spans="1:12" ht="15" customHeight="1">
      <c r="A1760" s="164">
        <v>1299466</v>
      </c>
      <c r="B1760" s="203" t="s">
        <v>5781</v>
      </c>
      <c r="C1760" s="203" t="s">
        <v>1198</v>
      </c>
      <c r="D1760" s="204" t="s">
        <v>5782</v>
      </c>
      <c r="E1760" s="205">
        <v>1</v>
      </c>
      <c r="F1760" s="206">
        <v>43103</v>
      </c>
      <c r="G1760" s="126">
        <v>1123261</v>
      </c>
      <c r="H1760" s="36" t="s">
        <v>5783</v>
      </c>
      <c r="I1760" s="127" t="s">
        <v>5784</v>
      </c>
      <c r="J1760" s="35"/>
      <c r="K1760" s="36"/>
      <c r="L1760" s="162"/>
    </row>
    <row r="1761" spans="1:12" ht="15" customHeight="1">
      <c r="A1761" s="164">
        <v>1299427</v>
      </c>
      <c r="B1761" s="203" t="s">
        <v>5785</v>
      </c>
      <c r="C1761" s="203" t="s">
        <v>1198</v>
      </c>
      <c r="D1761" s="204" t="s">
        <v>5782</v>
      </c>
      <c r="E1761" s="205">
        <v>1</v>
      </c>
      <c r="F1761" s="206">
        <v>43103</v>
      </c>
      <c r="G1761" s="126"/>
      <c r="H1761" s="36"/>
      <c r="I1761" s="127"/>
      <c r="J1761" s="35"/>
      <c r="K1761" s="36"/>
      <c r="L1761" s="162"/>
    </row>
    <row r="1762" spans="1:12" ht="15" customHeight="1">
      <c r="A1762" s="164">
        <v>1299467</v>
      </c>
      <c r="B1762" s="203" t="s">
        <v>5786</v>
      </c>
      <c r="C1762" s="203" t="s">
        <v>1198</v>
      </c>
      <c r="D1762" s="204" t="s">
        <v>5787</v>
      </c>
      <c r="E1762" s="205">
        <v>3</v>
      </c>
      <c r="F1762" s="206">
        <v>45369</v>
      </c>
      <c r="G1762" s="126">
        <v>956827</v>
      </c>
      <c r="H1762" s="36" t="s">
        <v>5788</v>
      </c>
      <c r="I1762" s="127" t="s">
        <v>5784</v>
      </c>
      <c r="J1762" s="35"/>
      <c r="K1762" s="36"/>
      <c r="L1762" s="162"/>
    </row>
    <row r="1763" spans="1:12" ht="15" customHeight="1">
      <c r="A1763" s="164">
        <v>1299428</v>
      </c>
      <c r="B1763" s="203" t="s">
        <v>5789</v>
      </c>
      <c r="C1763" s="203" t="s">
        <v>1198</v>
      </c>
      <c r="D1763" s="204" t="s">
        <v>5787</v>
      </c>
      <c r="E1763" s="205">
        <v>3</v>
      </c>
      <c r="F1763" s="206">
        <v>45369</v>
      </c>
      <c r="G1763" s="126"/>
      <c r="H1763" s="36"/>
      <c r="I1763" s="127"/>
      <c r="J1763" s="35"/>
      <c r="K1763" s="36"/>
      <c r="L1763" s="162"/>
    </row>
    <row r="1764" spans="1:12" ht="15" customHeight="1">
      <c r="A1764" s="164">
        <v>1299454</v>
      </c>
      <c r="B1764" s="203" t="s">
        <v>5790</v>
      </c>
      <c r="C1764" s="203" t="s">
        <v>1198</v>
      </c>
      <c r="D1764" s="204" t="s">
        <v>5787</v>
      </c>
      <c r="E1764" s="205">
        <v>3</v>
      </c>
      <c r="F1764" s="206">
        <v>45369</v>
      </c>
      <c r="G1764" s="126">
        <v>966311</v>
      </c>
      <c r="H1764" s="36" t="s">
        <v>5791</v>
      </c>
      <c r="I1764" s="127" t="s">
        <v>5784</v>
      </c>
      <c r="J1764" s="35"/>
      <c r="K1764" s="36"/>
      <c r="L1764" s="162"/>
    </row>
    <row r="1765" spans="1:12" ht="15" customHeight="1">
      <c r="A1765" s="164">
        <v>1299429</v>
      </c>
      <c r="B1765" s="203" t="s">
        <v>5792</v>
      </c>
      <c r="C1765" s="203" t="s">
        <v>1198</v>
      </c>
      <c r="D1765" s="204" t="s">
        <v>5787</v>
      </c>
      <c r="E1765" s="205">
        <v>3</v>
      </c>
      <c r="F1765" s="206">
        <v>45369</v>
      </c>
      <c r="G1765" s="126"/>
      <c r="H1765" s="36"/>
      <c r="I1765" s="127"/>
      <c r="J1765" s="35"/>
      <c r="K1765" s="36"/>
      <c r="L1765" s="162"/>
    </row>
    <row r="1766" spans="1:12" ht="15" customHeight="1">
      <c r="A1766" s="164">
        <v>1475235</v>
      </c>
      <c r="B1766" s="203" t="s">
        <v>5793</v>
      </c>
      <c r="C1766" s="203" t="s">
        <v>5794</v>
      </c>
      <c r="D1766" s="204" t="s">
        <v>5787</v>
      </c>
      <c r="E1766" s="205">
        <v>3</v>
      </c>
      <c r="F1766" s="206">
        <v>45369</v>
      </c>
      <c r="G1766" s="126"/>
      <c r="H1766" s="36"/>
      <c r="I1766" s="127"/>
      <c r="J1766" s="35"/>
      <c r="K1766" s="36"/>
      <c r="L1766" s="162"/>
    </row>
    <row r="1767" spans="1:12" ht="15" customHeight="1">
      <c r="A1767" s="164">
        <v>1475210</v>
      </c>
      <c r="B1767" s="203" t="s">
        <v>5795</v>
      </c>
      <c r="C1767" s="203" t="s">
        <v>5794</v>
      </c>
      <c r="D1767" s="204" t="s">
        <v>5787</v>
      </c>
      <c r="E1767" s="205">
        <v>3</v>
      </c>
      <c r="F1767" s="206">
        <v>45369</v>
      </c>
      <c r="G1767" s="126"/>
      <c r="H1767" s="36"/>
      <c r="I1767" s="127"/>
      <c r="J1767" s="35"/>
      <c r="K1767" s="36"/>
      <c r="L1767" s="162"/>
    </row>
    <row r="1768" spans="1:12" ht="15" customHeight="1">
      <c r="A1768" s="164">
        <v>1299481</v>
      </c>
      <c r="B1768" s="203" t="s">
        <v>5796</v>
      </c>
      <c r="C1768" s="203" t="s">
        <v>1198</v>
      </c>
      <c r="D1768" s="204" t="s">
        <v>5797</v>
      </c>
      <c r="E1768" s="205">
        <v>1</v>
      </c>
      <c r="F1768" s="206">
        <v>43103</v>
      </c>
      <c r="G1768" s="126">
        <v>1122931</v>
      </c>
      <c r="H1768" s="36" t="s">
        <v>5798</v>
      </c>
      <c r="I1768" s="127" t="s">
        <v>5784</v>
      </c>
      <c r="J1768" s="35"/>
      <c r="K1768" s="36"/>
      <c r="L1768" s="162"/>
    </row>
    <row r="1769" spans="1:12" ht="15" customHeight="1">
      <c r="A1769" s="164">
        <v>1299430</v>
      </c>
      <c r="B1769" s="203" t="s">
        <v>5799</v>
      </c>
      <c r="C1769" s="203" t="s">
        <v>1198</v>
      </c>
      <c r="D1769" s="204" t="s">
        <v>5797</v>
      </c>
      <c r="E1769" s="205">
        <v>1</v>
      </c>
      <c r="F1769" s="206">
        <v>43103</v>
      </c>
      <c r="G1769" s="126"/>
      <c r="H1769" s="36"/>
      <c r="I1769" s="127"/>
      <c r="J1769" s="35"/>
      <c r="K1769" s="36"/>
      <c r="L1769" s="162"/>
    </row>
    <row r="1770" spans="1:12" ht="15" customHeight="1">
      <c r="A1770" s="164">
        <v>1299453</v>
      </c>
      <c r="B1770" s="203" t="s">
        <v>5800</v>
      </c>
      <c r="C1770" s="203" t="s">
        <v>1198</v>
      </c>
      <c r="D1770" s="204" t="s">
        <v>5801</v>
      </c>
      <c r="E1770" s="205">
        <v>1</v>
      </c>
      <c r="F1770" s="206">
        <v>43103</v>
      </c>
      <c r="G1770" s="126">
        <v>1123262</v>
      </c>
      <c r="H1770" s="36" t="s">
        <v>5802</v>
      </c>
      <c r="I1770" s="127" t="s">
        <v>5784</v>
      </c>
      <c r="J1770" s="35"/>
      <c r="K1770" s="36"/>
      <c r="L1770" s="162"/>
    </row>
    <row r="1771" spans="1:12" ht="15" customHeight="1">
      <c r="A1771" s="164">
        <v>1299468</v>
      </c>
      <c r="B1771" s="203" t="s">
        <v>5803</v>
      </c>
      <c r="C1771" s="203" t="s">
        <v>1198</v>
      </c>
      <c r="D1771" s="204" t="s">
        <v>5801</v>
      </c>
      <c r="E1771" s="205">
        <v>1</v>
      </c>
      <c r="F1771" s="206">
        <v>43103</v>
      </c>
      <c r="G1771" s="126"/>
      <c r="H1771" s="36"/>
      <c r="I1771" s="127"/>
      <c r="J1771" s="35"/>
      <c r="K1771" s="36"/>
      <c r="L1771" s="162"/>
    </row>
    <row r="1772" spans="1:12" ht="15" customHeight="1">
      <c r="A1772" s="164">
        <v>1331532</v>
      </c>
      <c r="B1772" s="203" t="s">
        <v>5804</v>
      </c>
      <c r="C1772" s="203" t="s">
        <v>1198</v>
      </c>
      <c r="D1772" s="204" t="s">
        <v>5805</v>
      </c>
      <c r="E1772" s="205">
        <v>1</v>
      </c>
      <c r="F1772" s="206">
        <v>43522</v>
      </c>
      <c r="G1772" s="126"/>
      <c r="H1772" s="36"/>
      <c r="I1772" s="127"/>
      <c r="J1772" s="35"/>
      <c r="K1772" s="36"/>
      <c r="L1772" s="162"/>
    </row>
    <row r="1773" spans="1:12" ht="15" customHeight="1">
      <c r="A1773" s="164">
        <v>1331523</v>
      </c>
      <c r="B1773" s="203" t="s">
        <v>5806</v>
      </c>
      <c r="C1773" s="203" t="s">
        <v>1198</v>
      </c>
      <c r="D1773" s="204" t="s">
        <v>5805</v>
      </c>
      <c r="E1773" s="205">
        <v>1</v>
      </c>
      <c r="F1773" s="206">
        <v>43522</v>
      </c>
      <c r="G1773" s="126"/>
      <c r="H1773" s="36"/>
      <c r="I1773" s="127"/>
      <c r="J1773" s="35"/>
      <c r="K1773" s="36"/>
      <c r="L1773" s="162"/>
    </row>
    <row r="1774" spans="1:12" ht="15" customHeight="1">
      <c r="A1774" s="164">
        <v>1331531</v>
      </c>
      <c r="B1774" s="203" t="s">
        <v>5807</v>
      </c>
      <c r="C1774" s="203" t="s">
        <v>1198</v>
      </c>
      <c r="D1774" s="204" t="s">
        <v>5808</v>
      </c>
      <c r="E1774" s="205">
        <v>2</v>
      </c>
      <c r="F1774" s="206">
        <v>44397</v>
      </c>
      <c r="G1774" s="126"/>
      <c r="H1774" s="36"/>
      <c r="I1774" s="127"/>
      <c r="J1774" s="35"/>
      <c r="K1774" s="36"/>
      <c r="L1774" s="162"/>
    </row>
    <row r="1775" spans="1:12" ht="15" customHeight="1">
      <c r="A1775" s="164">
        <v>1331478</v>
      </c>
      <c r="B1775" s="203" t="s">
        <v>5809</v>
      </c>
      <c r="C1775" s="203" t="s">
        <v>1198</v>
      </c>
      <c r="D1775" s="204" t="s">
        <v>5808</v>
      </c>
      <c r="E1775" s="205">
        <v>2</v>
      </c>
      <c r="F1775" s="206">
        <v>44397</v>
      </c>
      <c r="G1775" s="126"/>
      <c r="H1775" s="36"/>
      <c r="I1775" s="127"/>
      <c r="J1775" s="35"/>
      <c r="K1775" s="36"/>
      <c r="L1775" s="162"/>
    </row>
    <row r="1776" spans="1:12" ht="15" customHeight="1">
      <c r="A1776" s="164">
        <v>1331495</v>
      </c>
      <c r="B1776" s="203" t="s">
        <v>5810</v>
      </c>
      <c r="C1776" s="203" t="s">
        <v>1198</v>
      </c>
      <c r="D1776" s="204" t="s">
        <v>5811</v>
      </c>
      <c r="E1776" s="205">
        <v>1</v>
      </c>
      <c r="F1776" s="206">
        <v>43522</v>
      </c>
      <c r="G1776" s="126"/>
      <c r="H1776" s="36"/>
      <c r="I1776" s="127"/>
      <c r="J1776" s="35"/>
      <c r="K1776" s="36"/>
      <c r="L1776" s="162"/>
    </row>
    <row r="1777" spans="1:12" ht="15" customHeight="1">
      <c r="A1777" s="164">
        <v>1331504</v>
      </c>
      <c r="B1777" s="203" t="s">
        <v>5812</v>
      </c>
      <c r="C1777" s="203" t="s">
        <v>1198</v>
      </c>
      <c r="D1777" s="204" t="s">
        <v>5811</v>
      </c>
      <c r="E1777" s="205">
        <v>1</v>
      </c>
      <c r="F1777" s="206">
        <v>43522</v>
      </c>
      <c r="G1777" s="126"/>
      <c r="H1777" s="36"/>
      <c r="I1777" s="127"/>
      <c r="J1777" s="35"/>
      <c r="K1777" s="36"/>
      <c r="L1777" s="162"/>
    </row>
    <row r="1778" spans="1:12" ht="15" customHeight="1">
      <c r="A1778" s="164">
        <v>1375953</v>
      </c>
      <c r="B1778" s="203" t="s">
        <v>5813</v>
      </c>
      <c r="C1778" s="203" t="s">
        <v>5814</v>
      </c>
      <c r="D1778" s="204" t="s">
        <v>5815</v>
      </c>
      <c r="E1778" s="205">
        <v>1</v>
      </c>
      <c r="F1778" s="206">
        <v>44032</v>
      </c>
      <c r="G1778" s="126"/>
      <c r="H1778" s="36"/>
      <c r="I1778" s="127"/>
      <c r="J1778" s="35"/>
      <c r="K1778" s="36"/>
      <c r="L1778" s="162"/>
    </row>
    <row r="1779" spans="1:12" ht="15" customHeight="1">
      <c r="A1779" s="164">
        <v>1456831</v>
      </c>
      <c r="B1779" s="203" t="s">
        <v>5816</v>
      </c>
      <c r="C1779" s="203" t="s">
        <v>1198</v>
      </c>
      <c r="D1779" s="204" t="s">
        <v>5817</v>
      </c>
      <c r="E1779" s="205">
        <v>1</v>
      </c>
      <c r="F1779" s="206">
        <v>44664</v>
      </c>
      <c r="G1779" s="126"/>
      <c r="H1779" s="36"/>
      <c r="I1779" s="127"/>
      <c r="J1779" s="35"/>
      <c r="K1779" s="36"/>
      <c r="L1779" s="162"/>
    </row>
    <row r="1780" spans="1:12" ht="15" customHeight="1">
      <c r="A1780" s="164">
        <v>1456827</v>
      </c>
      <c r="B1780" s="203" t="s">
        <v>5818</v>
      </c>
      <c r="C1780" s="203" t="s">
        <v>1198</v>
      </c>
      <c r="D1780" s="204" t="s">
        <v>5819</v>
      </c>
      <c r="E1780" s="205">
        <v>1</v>
      </c>
      <c r="F1780" s="206">
        <v>44664</v>
      </c>
      <c r="G1780" s="126"/>
      <c r="H1780" s="36"/>
      <c r="I1780" s="127"/>
      <c r="J1780" s="35"/>
      <c r="K1780" s="36"/>
      <c r="L1780" s="162"/>
    </row>
    <row r="1781" spans="1:12" ht="15" customHeight="1">
      <c r="A1781" s="164">
        <v>1496547</v>
      </c>
      <c r="B1781" s="203" t="s">
        <v>5820</v>
      </c>
      <c r="C1781" s="203" t="s">
        <v>5821</v>
      </c>
      <c r="D1781" s="204" t="s">
        <v>5822</v>
      </c>
      <c r="E1781" s="205">
        <v>1</v>
      </c>
      <c r="F1781" s="206">
        <v>44664</v>
      </c>
      <c r="G1781" s="126"/>
      <c r="H1781" s="36"/>
      <c r="I1781" s="127"/>
      <c r="J1781" s="35"/>
      <c r="K1781" s="36"/>
      <c r="L1781" s="162"/>
    </row>
    <row r="1782" spans="1:12" ht="15" customHeight="1">
      <c r="A1782" s="164">
        <v>1496530</v>
      </c>
      <c r="B1782" s="203" t="s">
        <v>5823</v>
      </c>
      <c r="C1782" s="203" t="s">
        <v>5821</v>
      </c>
      <c r="D1782" s="204" t="s">
        <v>5824</v>
      </c>
      <c r="E1782" s="205">
        <v>1</v>
      </c>
      <c r="F1782" s="206">
        <v>44664</v>
      </c>
      <c r="G1782" s="126"/>
      <c r="H1782" s="36"/>
      <c r="I1782" s="127"/>
      <c r="J1782" s="35"/>
      <c r="K1782" s="36"/>
      <c r="L1782" s="162"/>
    </row>
    <row r="1783" spans="1:12" ht="15" customHeight="1">
      <c r="A1783" s="164">
        <v>1327853</v>
      </c>
      <c r="B1783" s="203" t="s">
        <v>5825</v>
      </c>
      <c r="C1783" s="203" t="s">
        <v>5826</v>
      </c>
      <c r="D1783" s="204" t="s">
        <v>5827</v>
      </c>
      <c r="E1783" s="205">
        <v>4</v>
      </c>
      <c r="F1783" s="206">
        <v>44600</v>
      </c>
      <c r="G1783" s="126">
        <v>117586</v>
      </c>
      <c r="H1783" s="36" t="s">
        <v>5828</v>
      </c>
      <c r="I1783" s="127" t="s">
        <v>5829</v>
      </c>
      <c r="J1783" s="35"/>
      <c r="K1783" s="36"/>
      <c r="L1783" s="162"/>
    </row>
    <row r="1784" spans="1:12" ht="15" customHeight="1">
      <c r="A1784" s="164">
        <v>1327871</v>
      </c>
      <c r="B1784" s="203" t="s">
        <v>5830</v>
      </c>
      <c r="C1784" s="203" t="s">
        <v>5831</v>
      </c>
      <c r="D1784" s="204" t="s">
        <v>5832</v>
      </c>
      <c r="E1784" s="205">
        <v>1</v>
      </c>
      <c r="F1784" s="206">
        <v>43263</v>
      </c>
      <c r="G1784" s="126">
        <v>1155271</v>
      </c>
      <c r="H1784" s="36" t="s">
        <v>5833</v>
      </c>
      <c r="I1784" s="127" t="s">
        <v>5834</v>
      </c>
      <c r="J1784" s="35"/>
      <c r="K1784" s="36"/>
      <c r="L1784" s="162"/>
    </row>
    <row r="1785" spans="1:12" ht="15" customHeight="1">
      <c r="A1785" s="164">
        <v>1327817</v>
      </c>
      <c r="B1785" s="203" t="s">
        <v>5835</v>
      </c>
      <c r="C1785" s="203" t="s">
        <v>5836</v>
      </c>
      <c r="D1785" s="204" t="s">
        <v>5837</v>
      </c>
      <c r="E1785" s="205">
        <v>5</v>
      </c>
      <c r="F1785" s="206">
        <v>44600</v>
      </c>
      <c r="G1785" s="126">
        <v>117583</v>
      </c>
      <c r="H1785" s="36" t="s">
        <v>5838</v>
      </c>
      <c r="I1785" s="127" t="s">
        <v>5839</v>
      </c>
      <c r="J1785" s="35"/>
      <c r="K1785" s="36"/>
      <c r="L1785" s="162"/>
    </row>
    <row r="1786" spans="1:12" ht="15" customHeight="1">
      <c r="A1786" s="249">
        <v>1331160</v>
      </c>
      <c r="B1786" s="250" t="s">
        <v>5840</v>
      </c>
      <c r="C1786" s="250" t="s">
        <v>5841</v>
      </c>
      <c r="D1786" s="251" t="s">
        <v>5842</v>
      </c>
      <c r="E1786" s="252">
        <v>3</v>
      </c>
      <c r="F1786" s="253">
        <v>44399</v>
      </c>
      <c r="G1786" s="126">
        <v>114585</v>
      </c>
      <c r="H1786" s="36" t="s">
        <v>5843</v>
      </c>
      <c r="I1786" s="127" t="s">
        <v>5844</v>
      </c>
      <c r="J1786" s="35">
        <v>114579</v>
      </c>
      <c r="K1786" s="36" t="s">
        <v>5845</v>
      </c>
      <c r="L1786" s="162" t="s">
        <v>5846</v>
      </c>
    </row>
    <row r="1787" spans="1:12" ht="15" customHeight="1">
      <c r="A1787" s="249">
        <v>1331177</v>
      </c>
      <c r="B1787" s="250" t="s">
        <v>5847</v>
      </c>
      <c r="C1787" s="250" t="s">
        <v>5848</v>
      </c>
      <c r="D1787" s="251" t="s">
        <v>5849</v>
      </c>
      <c r="E1787" s="252">
        <v>4</v>
      </c>
      <c r="F1787" s="253">
        <v>44399</v>
      </c>
      <c r="G1787" s="126">
        <v>114586</v>
      </c>
      <c r="H1787" s="36" t="s">
        <v>5850</v>
      </c>
      <c r="I1787" s="127" t="s">
        <v>5844</v>
      </c>
      <c r="J1787" s="35">
        <v>114580</v>
      </c>
      <c r="K1787" s="36" t="s">
        <v>5851</v>
      </c>
      <c r="L1787" s="162" t="s">
        <v>5846</v>
      </c>
    </row>
    <row r="1788" spans="1:12" ht="15" customHeight="1">
      <c r="A1788" s="249">
        <v>1331188</v>
      </c>
      <c r="B1788" s="250" t="s">
        <v>5852</v>
      </c>
      <c r="C1788" s="250" t="s">
        <v>5853</v>
      </c>
      <c r="D1788" s="251" t="s">
        <v>5854</v>
      </c>
      <c r="E1788" s="252">
        <v>3</v>
      </c>
      <c r="F1788" s="253">
        <v>44399</v>
      </c>
      <c r="G1788" s="126">
        <v>114583</v>
      </c>
      <c r="H1788" s="36" t="s">
        <v>5855</v>
      </c>
      <c r="I1788" s="127" t="s">
        <v>5856</v>
      </c>
      <c r="J1788" s="35">
        <v>114581</v>
      </c>
      <c r="K1788" s="36" t="s">
        <v>5857</v>
      </c>
      <c r="L1788" s="162" t="s">
        <v>5858</v>
      </c>
    </row>
    <row r="1789" spans="1:12" ht="15" customHeight="1">
      <c r="A1789" s="249">
        <v>1331179</v>
      </c>
      <c r="B1789" s="250" t="s">
        <v>5859</v>
      </c>
      <c r="C1789" s="250" t="s">
        <v>5860</v>
      </c>
      <c r="D1789" s="251" t="s">
        <v>5861</v>
      </c>
      <c r="E1789" s="252">
        <v>4</v>
      </c>
      <c r="F1789" s="253">
        <v>44399</v>
      </c>
      <c r="G1789" s="126">
        <v>114584</v>
      </c>
      <c r="H1789" s="36" t="s">
        <v>5862</v>
      </c>
      <c r="I1789" s="127" t="s">
        <v>5856</v>
      </c>
      <c r="J1789" s="35">
        <v>114582</v>
      </c>
      <c r="K1789" s="36" t="s">
        <v>5863</v>
      </c>
      <c r="L1789" s="162" t="s">
        <v>5858</v>
      </c>
    </row>
    <row r="1790" spans="1:12" ht="15" customHeight="1">
      <c r="A1790" s="249" t="s">
        <v>174</v>
      </c>
      <c r="B1790" s="250" t="s">
        <v>5864</v>
      </c>
      <c r="C1790" s="250" t="s">
        <v>5865</v>
      </c>
      <c r="D1790" s="251" t="s">
        <v>5866</v>
      </c>
      <c r="E1790" s="252">
        <v>1</v>
      </c>
      <c r="F1790" s="253">
        <v>43677</v>
      </c>
      <c r="G1790" s="126"/>
      <c r="H1790" s="36"/>
      <c r="I1790" s="127"/>
      <c r="J1790" s="35"/>
      <c r="K1790" s="36"/>
      <c r="L1790" s="162"/>
    </row>
    <row r="1791" spans="1:12" ht="15" customHeight="1">
      <c r="A1791" s="249">
        <v>1346354</v>
      </c>
      <c r="B1791" s="250" t="s">
        <v>5867</v>
      </c>
      <c r="C1791" s="250" t="s">
        <v>5841</v>
      </c>
      <c r="D1791" s="251" t="s">
        <v>5868</v>
      </c>
      <c r="E1791" s="252">
        <v>2</v>
      </c>
      <c r="F1791" s="253">
        <v>45701</v>
      </c>
      <c r="G1791" s="126">
        <v>114585</v>
      </c>
      <c r="H1791" s="36" t="s">
        <v>5843</v>
      </c>
      <c r="I1791" s="127" t="s">
        <v>5844</v>
      </c>
      <c r="J1791" s="35"/>
      <c r="K1791" s="36"/>
      <c r="L1791" s="162"/>
    </row>
    <row r="1792" spans="1:12" ht="15" customHeight="1">
      <c r="A1792" s="249">
        <v>1346345</v>
      </c>
      <c r="B1792" s="250" t="s">
        <v>5869</v>
      </c>
      <c r="C1792" s="250" t="s">
        <v>5853</v>
      </c>
      <c r="D1792" s="251" t="s">
        <v>5868</v>
      </c>
      <c r="E1792" s="252">
        <v>2</v>
      </c>
      <c r="F1792" s="253">
        <v>45701</v>
      </c>
      <c r="G1792" s="126">
        <v>114586</v>
      </c>
      <c r="H1792" s="36" t="s">
        <v>5850</v>
      </c>
      <c r="I1792" s="127" t="s">
        <v>5844</v>
      </c>
      <c r="J1792" s="35"/>
      <c r="K1792" s="36"/>
      <c r="L1792" s="162"/>
    </row>
    <row r="1793" spans="1:12" ht="15" customHeight="1">
      <c r="A1793" s="249">
        <v>1346327</v>
      </c>
      <c r="B1793" s="250" t="s">
        <v>5870</v>
      </c>
      <c r="C1793" s="250" t="s">
        <v>5848</v>
      </c>
      <c r="D1793" s="251" t="s">
        <v>5871</v>
      </c>
      <c r="E1793" s="252">
        <v>2</v>
      </c>
      <c r="F1793" s="253">
        <v>45701</v>
      </c>
      <c r="G1793" s="126">
        <v>114583</v>
      </c>
      <c r="H1793" s="36" t="s">
        <v>5855</v>
      </c>
      <c r="I1793" s="127" t="s">
        <v>5856</v>
      </c>
      <c r="J1793" s="35"/>
      <c r="K1793" s="36"/>
      <c r="L1793" s="162"/>
    </row>
    <row r="1794" spans="1:12" ht="15" customHeight="1">
      <c r="A1794" s="249">
        <v>1346353</v>
      </c>
      <c r="B1794" s="250" t="s">
        <v>5872</v>
      </c>
      <c r="C1794" s="250" t="s">
        <v>5860</v>
      </c>
      <c r="D1794" s="251" t="s">
        <v>5871</v>
      </c>
      <c r="E1794" s="252">
        <v>2</v>
      </c>
      <c r="F1794" s="253">
        <v>45701</v>
      </c>
      <c r="G1794" s="126">
        <v>114584</v>
      </c>
      <c r="H1794" s="36" t="s">
        <v>5862</v>
      </c>
      <c r="I1794" s="127" t="s">
        <v>5856</v>
      </c>
      <c r="J1794" s="35"/>
      <c r="K1794" s="36"/>
      <c r="L1794" s="162"/>
    </row>
    <row r="1795" spans="1:12" ht="15" customHeight="1">
      <c r="A1795" s="249" t="s">
        <v>174</v>
      </c>
      <c r="B1795" s="250" t="s">
        <v>5873</v>
      </c>
      <c r="C1795" s="250" t="s">
        <v>5874</v>
      </c>
      <c r="D1795" s="251" t="s">
        <v>5875</v>
      </c>
      <c r="E1795" s="252">
        <v>3</v>
      </c>
      <c r="F1795" s="253">
        <v>44011</v>
      </c>
      <c r="G1795" s="126"/>
      <c r="H1795" s="36" t="s">
        <v>5876</v>
      </c>
      <c r="I1795" s="127" t="s">
        <v>5877</v>
      </c>
      <c r="J1795" s="35"/>
      <c r="K1795" s="36"/>
      <c r="L1795" s="162"/>
    </row>
    <row r="1796" spans="1:12" ht="15" customHeight="1">
      <c r="A1796" s="249" t="s">
        <v>174</v>
      </c>
      <c r="B1796" s="250" t="s">
        <v>5878</v>
      </c>
      <c r="C1796" s="250" t="s">
        <v>5874</v>
      </c>
      <c r="D1796" s="251" t="s">
        <v>5879</v>
      </c>
      <c r="E1796" s="252">
        <v>4</v>
      </c>
      <c r="F1796" s="253">
        <v>44214</v>
      </c>
      <c r="G1796" s="126"/>
      <c r="H1796" s="36" t="s">
        <v>5880</v>
      </c>
      <c r="I1796" s="127" t="s">
        <v>5881</v>
      </c>
      <c r="J1796" s="35"/>
      <c r="K1796" s="36"/>
      <c r="L1796" s="162"/>
    </row>
    <row r="1797" spans="1:12" ht="15" customHeight="1">
      <c r="A1797" s="249" t="s">
        <v>174</v>
      </c>
      <c r="B1797" s="250" t="s">
        <v>5882</v>
      </c>
      <c r="C1797" s="250" t="s">
        <v>5878</v>
      </c>
      <c r="D1797" s="251" t="s">
        <v>5879</v>
      </c>
      <c r="E1797" s="252">
        <v>4</v>
      </c>
      <c r="F1797" s="253">
        <v>44214</v>
      </c>
      <c r="G1797" s="126"/>
      <c r="H1797" s="36" t="s">
        <v>5883</v>
      </c>
      <c r="I1797" s="127" t="s">
        <v>5881</v>
      </c>
      <c r="J1797" s="35"/>
      <c r="K1797" s="36"/>
      <c r="L1797" s="162"/>
    </row>
    <row r="1798" spans="1:12" ht="15" customHeight="1">
      <c r="A1798" s="249" t="s">
        <v>174</v>
      </c>
      <c r="B1798" s="250" t="s">
        <v>5884</v>
      </c>
      <c r="C1798" s="250" t="s">
        <v>5878</v>
      </c>
      <c r="D1798" s="251" t="s">
        <v>5879</v>
      </c>
      <c r="E1798" s="252">
        <v>3</v>
      </c>
      <c r="F1798" s="253">
        <v>43675</v>
      </c>
      <c r="G1798" s="126"/>
      <c r="H1798" s="36" t="s">
        <v>5885</v>
      </c>
      <c r="I1798" s="127" t="s">
        <v>5881</v>
      </c>
      <c r="J1798" s="35"/>
      <c r="K1798" s="36"/>
      <c r="L1798" s="162"/>
    </row>
    <row r="1799" spans="1:12" ht="15" customHeight="1">
      <c r="A1799" s="249" t="s">
        <v>174</v>
      </c>
      <c r="B1799" s="250" t="s">
        <v>5886</v>
      </c>
      <c r="C1799" s="250" t="s">
        <v>5887</v>
      </c>
      <c r="D1799" s="251" t="s">
        <v>5888</v>
      </c>
      <c r="E1799" s="252">
        <v>3</v>
      </c>
      <c r="F1799" s="253">
        <v>43858</v>
      </c>
      <c r="G1799" s="126"/>
      <c r="H1799" s="36" t="s">
        <v>5889</v>
      </c>
      <c r="I1799" s="127" t="s">
        <v>5890</v>
      </c>
      <c r="J1799" s="35"/>
      <c r="K1799" s="36"/>
      <c r="L1799" s="162"/>
    </row>
    <row r="1800" spans="1:12" ht="15" customHeight="1">
      <c r="A1800" s="249" t="s">
        <v>174</v>
      </c>
      <c r="B1800" s="250" t="s">
        <v>5891</v>
      </c>
      <c r="C1800" s="250" t="s">
        <v>5892</v>
      </c>
      <c r="D1800" s="251" t="s">
        <v>5888</v>
      </c>
      <c r="E1800" s="252">
        <v>3</v>
      </c>
      <c r="F1800" s="253">
        <v>43858</v>
      </c>
      <c r="G1800" s="126"/>
      <c r="H1800" s="36" t="s">
        <v>5893</v>
      </c>
      <c r="I1800" s="127" t="s">
        <v>5890</v>
      </c>
      <c r="J1800" s="35"/>
      <c r="K1800" s="36"/>
      <c r="L1800" s="162"/>
    </row>
    <row r="1801" spans="1:12" ht="15" customHeight="1">
      <c r="A1801" s="249">
        <v>114596</v>
      </c>
      <c r="B1801" s="250" t="s">
        <v>5894</v>
      </c>
      <c r="C1801" s="250" t="s">
        <v>5895</v>
      </c>
      <c r="D1801" s="251" t="s">
        <v>5896</v>
      </c>
      <c r="E1801" s="252">
        <v>1</v>
      </c>
      <c r="F1801" s="253">
        <v>43139</v>
      </c>
      <c r="G1801" s="126"/>
      <c r="H1801" s="36" t="s">
        <v>5897</v>
      </c>
      <c r="I1801" s="127" t="s">
        <v>5877</v>
      </c>
      <c r="J1801" s="35"/>
      <c r="K1801" s="36"/>
      <c r="L1801" s="162"/>
    </row>
    <row r="1802" spans="1:12" ht="15" customHeight="1">
      <c r="A1802" s="249" t="s">
        <v>174</v>
      </c>
      <c r="B1802" s="250" t="s">
        <v>5898</v>
      </c>
      <c r="C1802" s="250" t="s">
        <v>5899</v>
      </c>
      <c r="D1802" s="251" t="s">
        <v>5896</v>
      </c>
      <c r="E1802" s="252">
        <v>1</v>
      </c>
      <c r="F1802" s="253">
        <v>43139</v>
      </c>
      <c r="G1802" s="126"/>
      <c r="H1802" s="36" t="s">
        <v>5900</v>
      </c>
      <c r="I1802" s="127" t="s">
        <v>5877</v>
      </c>
      <c r="J1802" s="35"/>
      <c r="K1802" s="36"/>
      <c r="L1802" s="162"/>
    </row>
    <row r="1803" spans="1:12" ht="15" customHeight="1">
      <c r="A1803" s="249" t="s">
        <v>174</v>
      </c>
      <c r="B1803" s="250" t="s">
        <v>5901</v>
      </c>
      <c r="C1803" s="250" t="s">
        <v>5899</v>
      </c>
      <c r="D1803" s="251" t="s">
        <v>5896</v>
      </c>
      <c r="E1803" s="252">
        <v>1</v>
      </c>
      <c r="F1803" s="253">
        <v>43139</v>
      </c>
      <c r="G1803" s="126"/>
      <c r="H1803" s="36" t="s">
        <v>5902</v>
      </c>
      <c r="I1803" s="127" t="s">
        <v>5877</v>
      </c>
      <c r="J1803" s="35"/>
      <c r="K1803" s="36"/>
      <c r="L1803" s="162"/>
    </row>
    <row r="1804" spans="1:12" s="254" customFormat="1" ht="15" customHeight="1">
      <c r="A1804" s="249" t="s">
        <v>174</v>
      </c>
      <c r="B1804" s="250" t="s">
        <v>5903</v>
      </c>
      <c r="C1804" s="250" t="s">
        <v>5895</v>
      </c>
      <c r="D1804" s="251" t="s">
        <v>5904</v>
      </c>
      <c r="E1804" s="252">
        <v>1</v>
      </c>
      <c r="F1804" s="253">
        <v>42996</v>
      </c>
      <c r="G1804" s="126"/>
      <c r="H1804" s="36" t="s">
        <v>5905</v>
      </c>
      <c r="I1804" s="127" t="s">
        <v>5844</v>
      </c>
      <c r="J1804" s="35"/>
      <c r="K1804" s="36"/>
      <c r="L1804" s="162"/>
    </row>
    <row r="1805" spans="1:12" ht="15" customHeight="1">
      <c r="A1805" s="249">
        <v>114598</v>
      </c>
      <c r="B1805" s="250" t="s">
        <v>5906</v>
      </c>
      <c r="C1805" s="250" t="s">
        <v>5895</v>
      </c>
      <c r="D1805" s="251" t="s">
        <v>5907</v>
      </c>
      <c r="E1805" s="252">
        <v>1</v>
      </c>
      <c r="F1805" s="253">
        <v>43138</v>
      </c>
      <c r="G1805" s="126"/>
      <c r="H1805" s="36" t="s">
        <v>5908</v>
      </c>
      <c r="I1805" s="127" t="s">
        <v>5909</v>
      </c>
      <c r="J1805" s="35"/>
      <c r="K1805" s="36"/>
      <c r="L1805" s="162"/>
    </row>
    <row r="1806" spans="1:12" ht="15" customHeight="1">
      <c r="A1806" s="249">
        <v>1370040</v>
      </c>
      <c r="B1806" s="250" t="s">
        <v>5910</v>
      </c>
      <c r="C1806" s="250" t="s">
        <v>5895</v>
      </c>
      <c r="D1806" s="251" t="s">
        <v>5911</v>
      </c>
      <c r="E1806" s="252">
        <v>2</v>
      </c>
      <c r="F1806" s="253">
        <v>43585</v>
      </c>
      <c r="G1806" s="126">
        <v>114599</v>
      </c>
      <c r="H1806" s="36" t="s">
        <v>5912</v>
      </c>
      <c r="I1806" s="127" t="s">
        <v>5909</v>
      </c>
      <c r="J1806" s="35"/>
      <c r="K1806" s="36"/>
      <c r="L1806" s="162"/>
    </row>
    <row r="1807" spans="1:12" ht="15" customHeight="1">
      <c r="A1807" s="249" t="s">
        <v>174</v>
      </c>
      <c r="B1807" s="250" t="s">
        <v>5913</v>
      </c>
      <c r="C1807" s="250" t="s">
        <v>5874</v>
      </c>
      <c r="D1807" s="251" t="s">
        <v>5914</v>
      </c>
      <c r="E1807" s="252">
        <v>1</v>
      </c>
      <c r="F1807" s="253">
        <v>44011</v>
      </c>
      <c r="G1807" s="126"/>
      <c r="H1807" s="36" t="s">
        <v>5915</v>
      </c>
      <c r="I1807" s="127" t="s">
        <v>5909</v>
      </c>
      <c r="J1807" s="35"/>
      <c r="K1807" s="36"/>
      <c r="L1807" s="162"/>
    </row>
    <row r="1808" spans="1:12" ht="15" customHeight="1">
      <c r="A1808" s="249" t="s">
        <v>174</v>
      </c>
      <c r="B1808" s="250" t="s">
        <v>5916</v>
      </c>
      <c r="C1808" s="250" t="s">
        <v>5917</v>
      </c>
      <c r="D1808" s="251" t="s">
        <v>5918</v>
      </c>
      <c r="E1808" s="252">
        <v>1</v>
      </c>
      <c r="F1808" s="253">
        <v>43138</v>
      </c>
      <c r="G1808" s="126"/>
      <c r="H1808" s="36" t="s">
        <v>5919</v>
      </c>
      <c r="I1808" s="127" t="s">
        <v>5909</v>
      </c>
      <c r="J1808" s="35"/>
      <c r="K1808" s="36"/>
      <c r="L1808" s="162"/>
    </row>
    <row r="1809" spans="1:12" ht="15" customHeight="1">
      <c r="A1809" s="249" t="s">
        <v>174</v>
      </c>
      <c r="B1809" s="250" t="s">
        <v>5920</v>
      </c>
      <c r="C1809" s="250" t="s">
        <v>5895</v>
      </c>
      <c r="D1809" s="251" t="s">
        <v>5921</v>
      </c>
      <c r="E1809" s="252">
        <v>1</v>
      </c>
      <c r="F1809" s="253">
        <v>43139</v>
      </c>
      <c r="G1809" s="126"/>
      <c r="H1809" s="36" t="s">
        <v>5922</v>
      </c>
      <c r="I1809" s="127" t="s">
        <v>5877</v>
      </c>
      <c r="J1809" s="35"/>
      <c r="K1809" s="36"/>
      <c r="L1809" s="162"/>
    </row>
    <row r="1810" spans="1:12" ht="15" customHeight="1">
      <c r="A1810" s="249" t="s">
        <v>174</v>
      </c>
      <c r="B1810" s="250" t="s">
        <v>5923</v>
      </c>
      <c r="C1810" s="250" t="s">
        <v>5917</v>
      </c>
      <c r="D1810" s="251" t="s">
        <v>5924</v>
      </c>
      <c r="E1810" s="252">
        <v>2</v>
      </c>
      <c r="F1810" s="253">
        <v>43663</v>
      </c>
      <c r="G1810" s="126"/>
      <c r="H1810" s="36" t="s">
        <v>5925</v>
      </c>
      <c r="I1810" s="127" t="s">
        <v>5926</v>
      </c>
      <c r="J1810" s="35"/>
      <c r="K1810" s="36"/>
      <c r="L1810" s="162"/>
    </row>
    <row r="1811" spans="1:12" ht="15" customHeight="1">
      <c r="A1811" s="249" t="s">
        <v>174</v>
      </c>
      <c r="B1811" s="250" t="s">
        <v>5927</v>
      </c>
      <c r="C1811" s="250" t="s">
        <v>5917</v>
      </c>
      <c r="D1811" s="251" t="s">
        <v>5928</v>
      </c>
      <c r="E1811" s="252">
        <v>4</v>
      </c>
      <c r="F1811" s="253">
        <v>44214</v>
      </c>
      <c r="G1811" s="126"/>
      <c r="H1811" s="36" t="s">
        <v>5929</v>
      </c>
      <c r="I1811" s="127" t="s">
        <v>5881</v>
      </c>
      <c r="J1811" s="35"/>
      <c r="K1811" s="36"/>
      <c r="L1811" s="162"/>
    </row>
    <row r="1812" spans="1:12" ht="15" customHeight="1">
      <c r="A1812" s="249" t="s">
        <v>174</v>
      </c>
      <c r="B1812" s="250" t="s">
        <v>5882</v>
      </c>
      <c r="C1812" s="250" t="s">
        <v>5927</v>
      </c>
      <c r="D1812" s="251" t="s">
        <v>5928</v>
      </c>
      <c r="E1812" s="252">
        <v>4</v>
      </c>
      <c r="F1812" s="253">
        <v>44214</v>
      </c>
      <c r="G1812" s="126"/>
      <c r="H1812" s="36" t="s">
        <v>5930</v>
      </c>
      <c r="I1812" s="127" t="s">
        <v>5881</v>
      </c>
      <c r="J1812" s="35"/>
      <c r="K1812" s="36"/>
      <c r="L1812" s="162"/>
    </row>
    <row r="1813" spans="1:12" ht="15" customHeight="1">
      <c r="A1813" s="249" t="s">
        <v>174</v>
      </c>
      <c r="B1813" s="250" t="s">
        <v>5884</v>
      </c>
      <c r="C1813" s="250" t="s">
        <v>5927</v>
      </c>
      <c r="D1813" s="251" t="s">
        <v>5928</v>
      </c>
      <c r="E1813" s="252">
        <v>4</v>
      </c>
      <c r="F1813" s="253">
        <v>44214</v>
      </c>
      <c r="G1813" s="126"/>
      <c r="H1813" s="36" t="s">
        <v>5885</v>
      </c>
      <c r="I1813" s="127" t="s">
        <v>5881</v>
      </c>
      <c r="J1813" s="35"/>
      <c r="K1813" s="36"/>
      <c r="L1813" s="162"/>
    </row>
    <row r="1814" spans="1:12" ht="15" customHeight="1">
      <c r="A1814" s="249">
        <v>1513708</v>
      </c>
      <c r="B1814" s="250" t="s">
        <v>5931</v>
      </c>
      <c r="C1814" s="250" t="s">
        <v>5932</v>
      </c>
      <c r="D1814" s="251" t="s">
        <v>5933</v>
      </c>
      <c r="E1814" s="252">
        <v>2</v>
      </c>
      <c r="F1814" s="253">
        <v>45701</v>
      </c>
      <c r="G1814" s="126"/>
      <c r="H1814" s="36" t="s">
        <v>5934</v>
      </c>
      <c r="I1814" s="127" t="s">
        <v>5935</v>
      </c>
      <c r="J1814" s="35"/>
      <c r="K1814" s="36"/>
      <c r="L1814" s="162"/>
    </row>
    <row r="1815" spans="1:12" ht="15" customHeight="1">
      <c r="A1815" s="249">
        <v>1513707</v>
      </c>
      <c r="B1815" s="250" t="s">
        <v>5936</v>
      </c>
      <c r="C1815" s="250" t="s">
        <v>5937</v>
      </c>
      <c r="D1815" s="251" t="s">
        <v>5938</v>
      </c>
      <c r="E1815" s="252">
        <v>1</v>
      </c>
      <c r="F1815" s="253">
        <v>45701</v>
      </c>
      <c r="G1815" s="126"/>
      <c r="H1815" s="36" t="s">
        <v>5939</v>
      </c>
      <c r="I1815" s="127" t="s">
        <v>5935</v>
      </c>
      <c r="J1815" s="35"/>
      <c r="K1815" s="36"/>
      <c r="L1815" s="162"/>
    </row>
    <row r="1816" spans="1:12" ht="15" customHeight="1">
      <c r="A1816" s="249">
        <v>1513714</v>
      </c>
      <c r="B1816" s="250" t="s">
        <v>5940</v>
      </c>
      <c r="C1816" s="250" t="s">
        <v>5895</v>
      </c>
      <c r="D1816" s="251" t="s">
        <v>5941</v>
      </c>
      <c r="E1816" s="252">
        <v>1</v>
      </c>
      <c r="F1816" s="253">
        <v>43675</v>
      </c>
      <c r="G1816" s="126"/>
      <c r="H1816" s="36" t="s">
        <v>5942</v>
      </c>
      <c r="I1816" s="127" t="s">
        <v>5935</v>
      </c>
      <c r="J1816" s="35"/>
      <c r="K1816" s="36"/>
      <c r="L1816" s="162"/>
    </row>
    <row r="1817" spans="1:12" ht="15" customHeight="1">
      <c r="A1817" s="249">
        <v>1513723</v>
      </c>
      <c r="B1817" s="250" t="s">
        <v>5943</v>
      </c>
      <c r="C1817" s="250" t="s">
        <v>5895</v>
      </c>
      <c r="D1817" s="251" t="s">
        <v>5941</v>
      </c>
      <c r="E1817" s="252">
        <v>1</v>
      </c>
      <c r="F1817" s="253">
        <v>43675</v>
      </c>
      <c r="G1817" s="126"/>
      <c r="H1817" s="36" t="s">
        <v>5944</v>
      </c>
      <c r="I1817" s="127" t="s">
        <v>5935</v>
      </c>
      <c r="J1817" s="35"/>
      <c r="K1817" s="36"/>
      <c r="L1817" s="162"/>
    </row>
    <row r="1818" spans="1:12" s="254" customFormat="1" ht="15" customHeight="1">
      <c r="A1818" s="249">
        <v>1326813</v>
      </c>
      <c r="B1818" s="250" t="s">
        <v>5945</v>
      </c>
      <c r="C1818" s="251" t="s">
        <v>5946</v>
      </c>
      <c r="D1818" s="251" t="s">
        <v>5947</v>
      </c>
      <c r="E1818" s="252">
        <v>3</v>
      </c>
      <c r="F1818" s="253">
        <v>43985</v>
      </c>
      <c r="G1818" s="126">
        <v>828627</v>
      </c>
      <c r="H1818" s="36" t="s">
        <v>5948</v>
      </c>
      <c r="I1818" s="127" t="s">
        <v>5949</v>
      </c>
      <c r="J1818" s="35"/>
      <c r="K1818" s="36"/>
      <c r="L1818" s="162"/>
    </row>
    <row r="1819" spans="1:12" s="254" customFormat="1" ht="15" customHeight="1">
      <c r="A1819" s="249">
        <v>1369858</v>
      </c>
      <c r="B1819" s="250" t="s">
        <v>5950</v>
      </c>
      <c r="C1819" s="251" t="s">
        <v>5951</v>
      </c>
      <c r="D1819" s="251" t="s">
        <v>5947</v>
      </c>
      <c r="E1819" s="252">
        <v>3</v>
      </c>
      <c r="F1819" s="253">
        <v>43985</v>
      </c>
      <c r="G1819" s="126"/>
      <c r="H1819" s="36"/>
      <c r="I1819" s="127"/>
      <c r="J1819" s="35"/>
      <c r="K1819" s="36"/>
      <c r="L1819" s="162"/>
    </row>
    <row r="1820" spans="1:12" s="254" customFormat="1" ht="15" customHeight="1">
      <c r="A1820" s="249">
        <v>1329027</v>
      </c>
      <c r="B1820" s="250" t="s">
        <v>5952</v>
      </c>
      <c r="C1820" s="251" t="s">
        <v>5953</v>
      </c>
      <c r="D1820" s="251" t="s">
        <v>5954</v>
      </c>
      <c r="E1820" s="252">
        <v>4</v>
      </c>
      <c r="F1820" s="253">
        <v>44956</v>
      </c>
      <c r="G1820" s="126">
        <v>113316</v>
      </c>
      <c r="H1820" s="36" t="s">
        <v>5955</v>
      </c>
      <c r="I1820" s="127" t="s">
        <v>5949</v>
      </c>
      <c r="J1820" s="35"/>
      <c r="K1820" s="36"/>
      <c r="L1820" s="162"/>
    </row>
    <row r="1821" spans="1:12" s="254" customFormat="1" ht="15" customHeight="1">
      <c r="A1821" s="249">
        <v>1475209</v>
      </c>
      <c r="B1821" s="250" t="s">
        <v>5956</v>
      </c>
      <c r="C1821" s="251" t="s">
        <v>5957</v>
      </c>
      <c r="D1821" s="251" t="s">
        <v>5954</v>
      </c>
      <c r="E1821" s="252">
        <v>4</v>
      </c>
      <c r="F1821" s="253">
        <v>44956</v>
      </c>
      <c r="G1821" s="126"/>
      <c r="H1821" s="36"/>
      <c r="I1821" s="127"/>
      <c r="J1821" s="35"/>
      <c r="K1821" s="36"/>
      <c r="L1821" s="162"/>
    </row>
    <row r="1822" spans="1:12" ht="15" customHeight="1">
      <c r="A1822" s="249">
        <v>1326785</v>
      </c>
      <c r="B1822" s="250" t="s">
        <v>5958</v>
      </c>
      <c r="C1822" s="251" t="s">
        <v>5959</v>
      </c>
      <c r="D1822" s="251" t="s">
        <v>5960</v>
      </c>
      <c r="E1822" s="252">
        <v>3</v>
      </c>
      <c r="F1822" s="253">
        <v>43985</v>
      </c>
      <c r="G1822" s="126">
        <v>113312</v>
      </c>
      <c r="H1822" s="36"/>
      <c r="I1822" s="127" t="s">
        <v>5961</v>
      </c>
      <c r="J1822" s="35"/>
      <c r="K1822" s="36"/>
      <c r="L1822" s="162"/>
    </row>
    <row r="1823" spans="1:12" ht="15" customHeight="1">
      <c r="A1823" s="249">
        <v>1329033</v>
      </c>
      <c r="B1823" s="250" t="s">
        <v>5962</v>
      </c>
      <c r="C1823" s="251" t="s">
        <v>1198</v>
      </c>
      <c r="D1823" s="251" t="s">
        <v>5963</v>
      </c>
      <c r="E1823" s="252">
        <v>3</v>
      </c>
      <c r="F1823" s="253">
        <v>43985</v>
      </c>
      <c r="G1823" s="126">
        <v>958458</v>
      </c>
      <c r="H1823" s="36" t="s">
        <v>5964</v>
      </c>
      <c r="I1823" s="127" t="s">
        <v>5965</v>
      </c>
      <c r="J1823" s="35"/>
      <c r="K1823" s="36"/>
      <c r="L1823" s="162"/>
    </row>
    <row r="1824" spans="1:12" ht="15" customHeight="1">
      <c r="A1824" s="249">
        <v>1329052</v>
      </c>
      <c r="B1824" s="250" t="s">
        <v>5966</v>
      </c>
      <c r="C1824" s="250" t="s">
        <v>5967</v>
      </c>
      <c r="D1824" s="251" t="s">
        <v>5968</v>
      </c>
      <c r="E1824" s="252">
        <v>3</v>
      </c>
      <c r="F1824" s="253">
        <v>43985</v>
      </c>
      <c r="G1824" s="126">
        <v>1100960</v>
      </c>
      <c r="H1824" s="36" t="s">
        <v>5969</v>
      </c>
      <c r="I1824" s="127" t="s">
        <v>5970</v>
      </c>
      <c r="J1824" s="35"/>
      <c r="K1824" s="36"/>
      <c r="L1824" s="162"/>
    </row>
    <row r="1825" spans="1:12" ht="15" customHeight="1">
      <c r="A1825" s="249">
        <v>1329062</v>
      </c>
      <c r="B1825" s="250" t="s">
        <v>5971</v>
      </c>
      <c r="C1825" s="250" t="s">
        <v>5967</v>
      </c>
      <c r="D1825" s="251" t="s">
        <v>5972</v>
      </c>
      <c r="E1825" s="252">
        <v>3</v>
      </c>
      <c r="F1825" s="253">
        <v>43985</v>
      </c>
      <c r="G1825" s="126">
        <v>1101001</v>
      </c>
      <c r="H1825" s="36" t="s">
        <v>5973</v>
      </c>
      <c r="I1825" s="127" t="s">
        <v>5970</v>
      </c>
      <c r="J1825" s="35"/>
      <c r="K1825" s="36"/>
      <c r="L1825" s="162"/>
    </row>
    <row r="1826" spans="1:12" ht="15" customHeight="1">
      <c r="A1826" s="249">
        <v>1329072</v>
      </c>
      <c r="B1826" s="250" t="s">
        <v>5974</v>
      </c>
      <c r="C1826" s="251" t="s">
        <v>5953</v>
      </c>
      <c r="D1826" s="251" t="s">
        <v>5975</v>
      </c>
      <c r="E1826" s="252">
        <v>3</v>
      </c>
      <c r="F1826" s="253">
        <v>43985</v>
      </c>
      <c r="G1826" s="126">
        <v>1101002</v>
      </c>
      <c r="H1826" s="36" t="s">
        <v>5976</v>
      </c>
      <c r="I1826" s="127" t="s">
        <v>5970</v>
      </c>
      <c r="J1826" s="35"/>
      <c r="K1826" s="36"/>
      <c r="L1826" s="162"/>
    </row>
    <row r="1827" spans="1:12" ht="15" customHeight="1">
      <c r="A1827" s="249">
        <v>1326812</v>
      </c>
      <c r="B1827" s="250" t="s">
        <v>5977</v>
      </c>
      <c r="C1827" s="251" t="s">
        <v>5959</v>
      </c>
      <c r="D1827" s="251" t="s">
        <v>5978</v>
      </c>
      <c r="E1827" s="252">
        <v>6</v>
      </c>
      <c r="F1827" s="253">
        <v>43985</v>
      </c>
      <c r="G1827" s="126">
        <v>113313</v>
      </c>
      <c r="H1827" s="36" t="s">
        <v>5979</v>
      </c>
      <c r="I1827" s="127" t="s">
        <v>5980</v>
      </c>
      <c r="J1827" s="35"/>
      <c r="K1827" s="36"/>
      <c r="L1827" s="162"/>
    </row>
    <row r="1828" spans="1:12" ht="15" customHeight="1">
      <c r="A1828" s="249">
        <v>1364270</v>
      </c>
      <c r="B1828" s="250" t="s">
        <v>5981</v>
      </c>
      <c r="C1828" s="251" t="s">
        <v>1198</v>
      </c>
      <c r="D1828" s="251" t="s">
        <v>5982</v>
      </c>
      <c r="E1828" s="252">
        <v>3</v>
      </c>
      <c r="F1828" s="253">
        <v>44777</v>
      </c>
      <c r="G1828" s="126"/>
      <c r="H1828" s="36"/>
      <c r="I1828" s="127"/>
      <c r="J1828" s="35"/>
      <c r="K1828" s="36"/>
      <c r="L1828" s="162"/>
    </row>
    <row r="1829" spans="1:12" ht="15" customHeight="1">
      <c r="A1829" s="249">
        <v>1364287</v>
      </c>
      <c r="B1829" s="250" t="s">
        <v>5983</v>
      </c>
      <c r="C1829" s="251" t="s">
        <v>1198</v>
      </c>
      <c r="D1829" s="251" t="s">
        <v>5984</v>
      </c>
      <c r="E1829" s="252">
        <v>3</v>
      </c>
      <c r="F1829" s="253">
        <v>44777</v>
      </c>
      <c r="G1829" s="126">
        <v>1123925</v>
      </c>
      <c r="H1829" s="36" t="s">
        <v>5985</v>
      </c>
      <c r="I1829" s="127" t="s">
        <v>5986</v>
      </c>
      <c r="J1829" s="35"/>
      <c r="K1829" s="36"/>
      <c r="L1829" s="162"/>
    </row>
    <row r="1830" spans="1:12" s="254" customFormat="1" ht="15" customHeight="1">
      <c r="A1830" s="249">
        <v>1447289</v>
      </c>
      <c r="B1830" s="250" t="s">
        <v>5987</v>
      </c>
      <c r="C1830" s="251" t="s">
        <v>2058</v>
      </c>
      <c r="D1830" s="251" t="s">
        <v>5988</v>
      </c>
      <c r="E1830" s="252">
        <v>2</v>
      </c>
      <c r="F1830" s="253">
        <v>44606</v>
      </c>
      <c r="G1830" s="126"/>
      <c r="H1830" s="36"/>
      <c r="I1830" s="127"/>
      <c r="J1830" s="35"/>
      <c r="K1830" s="36"/>
      <c r="L1830" s="162"/>
    </row>
    <row r="1831" spans="1:12" s="254" customFormat="1" ht="15" customHeight="1">
      <c r="A1831" s="249" t="s">
        <v>174</v>
      </c>
      <c r="B1831" s="250" t="s">
        <v>5989</v>
      </c>
      <c r="C1831" s="250" t="s">
        <v>5990</v>
      </c>
      <c r="D1831" s="251" t="s">
        <v>5991</v>
      </c>
      <c r="E1831" s="252">
        <v>1</v>
      </c>
      <c r="F1831" s="253">
        <v>42996</v>
      </c>
      <c r="G1831" s="126"/>
      <c r="H1831" s="36" t="s">
        <v>5992</v>
      </c>
      <c r="I1831" s="127" t="s">
        <v>5993</v>
      </c>
      <c r="J1831" s="35"/>
      <c r="K1831" s="36"/>
      <c r="L1831" s="162"/>
    </row>
    <row r="1832" spans="1:12" s="254" customFormat="1" ht="15" customHeight="1">
      <c r="A1832" s="249" t="s">
        <v>174</v>
      </c>
      <c r="B1832" s="250" t="s">
        <v>5994</v>
      </c>
      <c r="C1832" s="250" t="s">
        <v>5995</v>
      </c>
      <c r="D1832" s="251" t="s">
        <v>5996</v>
      </c>
      <c r="E1832" s="252">
        <v>1</v>
      </c>
      <c r="F1832" s="253">
        <v>42996</v>
      </c>
      <c r="G1832" s="126"/>
      <c r="H1832" s="36" t="s">
        <v>5997</v>
      </c>
      <c r="I1832" s="127" t="s">
        <v>5993</v>
      </c>
      <c r="J1832" s="35"/>
      <c r="K1832" s="36"/>
      <c r="L1832" s="162"/>
    </row>
    <row r="1833" spans="1:12" s="254" customFormat="1" ht="15" customHeight="1">
      <c r="A1833" s="249" t="s">
        <v>174</v>
      </c>
      <c r="B1833" s="250" t="s">
        <v>5998</v>
      </c>
      <c r="C1833" s="250" t="s">
        <v>5995</v>
      </c>
      <c r="D1833" s="251" t="s">
        <v>5999</v>
      </c>
      <c r="E1833" s="252">
        <v>1</v>
      </c>
      <c r="F1833" s="253">
        <v>42996</v>
      </c>
      <c r="G1833" s="126"/>
      <c r="H1833" s="36" t="s">
        <v>6000</v>
      </c>
      <c r="I1833" s="127" t="s">
        <v>5993</v>
      </c>
      <c r="J1833" s="35"/>
      <c r="K1833" s="36"/>
      <c r="L1833" s="162"/>
    </row>
    <row r="1834" spans="1:12" s="254" customFormat="1" ht="15" customHeight="1">
      <c r="A1834" s="249" t="s">
        <v>174</v>
      </c>
      <c r="B1834" s="250" t="s">
        <v>6001</v>
      </c>
      <c r="C1834" s="250" t="s">
        <v>5990</v>
      </c>
      <c r="D1834" s="251" t="s">
        <v>6002</v>
      </c>
      <c r="E1834" s="252">
        <v>1</v>
      </c>
      <c r="F1834" s="253">
        <v>42996</v>
      </c>
      <c r="G1834" s="126"/>
      <c r="H1834" s="36" t="s">
        <v>6003</v>
      </c>
      <c r="I1834" s="127" t="s">
        <v>5993</v>
      </c>
      <c r="J1834" s="35"/>
      <c r="K1834" s="36"/>
      <c r="L1834" s="162"/>
    </row>
    <row r="1835" spans="1:12" s="254" customFormat="1" ht="15" customHeight="1">
      <c r="A1835" s="249" t="s">
        <v>174</v>
      </c>
      <c r="B1835" s="250" t="s">
        <v>6004</v>
      </c>
      <c r="C1835" s="250" t="s">
        <v>6005</v>
      </c>
      <c r="D1835" s="251" t="s">
        <v>6006</v>
      </c>
      <c r="E1835" s="252">
        <v>1</v>
      </c>
      <c r="F1835" s="253">
        <v>42993</v>
      </c>
      <c r="G1835" s="126"/>
      <c r="H1835" s="36" t="s">
        <v>45</v>
      </c>
      <c r="I1835" s="127" t="s">
        <v>5970</v>
      </c>
      <c r="J1835" s="35"/>
      <c r="K1835" s="36"/>
      <c r="L1835" s="162"/>
    </row>
    <row r="1836" spans="1:12" s="254" customFormat="1" ht="15" customHeight="1">
      <c r="A1836" s="249" t="s">
        <v>174</v>
      </c>
      <c r="B1836" s="250" t="s">
        <v>6007</v>
      </c>
      <c r="C1836" s="250" t="s">
        <v>6008</v>
      </c>
      <c r="D1836" s="251" t="s">
        <v>6009</v>
      </c>
      <c r="E1836" s="252">
        <v>1</v>
      </c>
      <c r="F1836" s="253">
        <v>42993</v>
      </c>
      <c r="G1836" s="126"/>
      <c r="H1836" s="36" t="s">
        <v>45</v>
      </c>
      <c r="I1836" s="127" t="s">
        <v>5970</v>
      </c>
      <c r="J1836" s="35"/>
      <c r="K1836" s="36"/>
      <c r="L1836" s="162"/>
    </row>
    <row r="1837" spans="1:12" s="254" customFormat="1" ht="15" customHeight="1">
      <c r="A1837" s="249" t="s">
        <v>174</v>
      </c>
      <c r="B1837" s="250" t="s">
        <v>6010</v>
      </c>
      <c r="C1837" s="250" t="s">
        <v>6005</v>
      </c>
      <c r="D1837" s="251" t="s">
        <v>6011</v>
      </c>
      <c r="E1837" s="252">
        <v>1</v>
      </c>
      <c r="F1837" s="253">
        <v>42993</v>
      </c>
      <c r="G1837" s="126"/>
      <c r="H1837" s="36" t="s">
        <v>45</v>
      </c>
      <c r="I1837" s="127" t="s">
        <v>5970</v>
      </c>
      <c r="J1837" s="35"/>
      <c r="K1837" s="36"/>
      <c r="L1837" s="162"/>
    </row>
    <row r="1838" spans="1:12" s="254" customFormat="1" ht="15" customHeight="1">
      <c r="A1838" s="249" t="s">
        <v>174</v>
      </c>
      <c r="B1838" s="250" t="s">
        <v>6012</v>
      </c>
      <c r="C1838" s="250" t="s">
        <v>6008</v>
      </c>
      <c r="D1838" s="251" t="s">
        <v>6013</v>
      </c>
      <c r="E1838" s="252">
        <v>1</v>
      </c>
      <c r="F1838" s="253">
        <v>42993</v>
      </c>
      <c r="G1838" s="126"/>
      <c r="H1838" s="36" t="s">
        <v>45</v>
      </c>
      <c r="I1838" s="127" t="s">
        <v>5970</v>
      </c>
      <c r="J1838" s="35"/>
      <c r="K1838" s="36"/>
      <c r="L1838" s="162"/>
    </row>
    <row r="1839" spans="1:12" s="254" customFormat="1" ht="15" customHeight="1">
      <c r="A1839" s="249">
        <v>1337804</v>
      </c>
      <c r="B1839" s="250" t="s">
        <v>6014</v>
      </c>
      <c r="C1839" s="250" t="s">
        <v>6005</v>
      </c>
      <c r="D1839" s="251" t="s">
        <v>6015</v>
      </c>
      <c r="E1839" s="252">
        <v>2</v>
      </c>
      <c r="F1839" s="253">
        <v>43600</v>
      </c>
      <c r="G1839" s="126">
        <v>1101003</v>
      </c>
      <c r="H1839" s="36" t="s">
        <v>6016</v>
      </c>
      <c r="I1839" s="127" t="s">
        <v>5970</v>
      </c>
      <c r="J1839" s="35"/>
      <c r="K1839" s="36"/>
      <c r="L1839" s="162"/>
    </row>
    <row r="1840" spans="1:12" s="254" customFormat="1" ht="15" customHeight="1">
      <c r="A1840" s="249">
        <v>1338645</v>
      </c>
      <c r="B1840" s="250" t="s">
        <v>6017</v>
      </c>
      <c r="C1840" s="250" t="s">
        <v>6018</v>
      </c>
      <c r="D1840" s="251" t="s">
        <v>6019</v>
      </c>
      <c r="E1840" s="252">
        <v>2</v>
      </c>
      <c r="F1840" s="253">
        <v>43612</v>
      </c>
      <c r="G1840" s="126">
        <v>1101004</v>
      </c>
      <c r="H1840" s="36" t="s">
        <v>6020</v>
      </c>
      <c r="I1840" s="127" t="s">
        <v>5970</v>
      </c>
      <c r="J1840" s="35"/>
      <c r="K1840" s="36"/>
      <c r="L1840" s="162"/>
    </row>
    <row r="1841" spans="1:12" s="254" customFormat="1" ht="15" customHeight="1">
      <c r="A1841" s="249" t="s">
        <v>174</v>
      </c>
      <c r="B1841" s="250" t="s">
        <v>6021</v>
      </c>
      <c r="C1841" s="250" t="s">
        <v>6018</v>
      </c>
      <c r="D1841" s="251" t="s">
        <v>6022</v>
      </c>
      <c r="E1841" s="252">
        <v>1</v>
      </c>
      <c r="F1841" s="253">
        <v>42993</v>
      </c>
      <c r="G1841" s="126"/>
      <c r="H1841" s="36" t="s">
        <v>45</v>
      </c>
      <c r="I1841" s="127" t="s">
        <v>5970</v>
      </c>
      <c r="J1841" s="35"/>
      <c r="K1841" s="36"/>
      <c r="L1841" s="162"/>
    </row>
    <row r="1842" spans="1:12" s="254" customFormat="1" ht="15" customHeight="1">
      <c r="A1842" s="249" t="s">
        <v>174</v>
      </c>
      <c r="B1842" s="250" t="s">
        <v>6023</v>
      </c>
      <c r="C1842" s="250" t="s">
        <v>6005</v>
      </c>
      <c r="D1842" s="251" t="s">
        <v>6024</v>
      </c>
      <c r="E1842" s="252">
        <v>1</v>
      </c>
      <c r="F1842" s="253">
        <v>42993</v>
      </c>
      <c r="G1842" s="126"/>
      <c r="H1842" s="36" t="s">
        <v>45</v>
      </c>
      <c r="I1842" s="127" t="s">
        <v>5970</v>
      </c>
      <c r="J1842" s="35"/>
      <c r="K1842" s="36"/>
      <c r="L1842" s="162"/>
    </row>
    <row r="1843" spans="1:12" s="254" customFormat="1" ht="15" customHeight="1">
      <c r="A1843" s="249" t="s">
        <v>174</v>
      </c>
      <c r="B1843" s="250" t="s">
        <v>6025</v>
      </c>
      <c r="C1843" s="250" t="s">
        <v>6026</v>
      </c>
      <c r="D1843" s="251" t="s">
        <v>6027</v>
      </c>
      <c r="E1843" s="252">
        <v>1</v>
      </c>
      <c r="F1843" s="253">
        <v>42993</v>
      </c>
      <c r="G1843" s="126"/>
      <c r="H1843" s="36" t="s">
        <v>45</v>
      </c>
      <c r="I1843" s="127" t="s">
        <v>5970</v>
      </c>
      <c r="J1843" s="35"/>
      <c r="K1843" s="36"/>
      <c r="L1843" s="162"/>
    </row>
    <row r="1844" spans="1:12" ht="15" customHeight="1">
      <c r="A1844" s="249" t="s">
        <v>174</v>
      </c>
      <c r="B1844" s="250" t="s">
        <v>6028</v>
      </c>
      <c r="C1844" s="250" t="s">
        <v>6029</v>
      </c>
      <c r="D1844" s="251" t="s">
        <v>6030</v>
      </c>
      <c r="E1844" s="252">
        <v>1</v>
      </c>
      <c r="F1844" s="253">
        <v>43061</v>
      </c>
      <c r="G1844" s="126"/>
      <c r="H1844" s="36" t="s">
        <v>6031</v>
      </c>
      <c r="I1844" s="127" t="s">
        <v>6032</v>
      </c>
      <c r="J1844" s="35"/>
      <c r="K1844" s="36"/>
      <c r="L1844" s="162"/>
    </row>
    <row r="1845" spans="1:12" ht="15" customHeight="1">
      <c r="A1845" s="249" t="s">
        <v>174</v>
      </c>
      <c r="B1845" s="250" t="s">
        <v>6033</v>
      </c>
      <c r="C1845" s="250" t="s">
        <v>6029</v>
      </c>
      <c r="D1845" s="251" t="s">
        <v>6034</v>
      </c>
      <c r="E1845" s="252">
        <v>1</v>
      </c>
      <c r="F1845" s="253">
        <v>43061</v>
      </c>
      <c r="G1845" s="126"/>
      <c r="H1845" s="36" t="s">
        <v>6035</v>
      </c>
      <c r="I1845" s="127" t="s">
        <v>6032</v>
      </c>
      <c r="J1845" s="35"/>
      <c r="K1845" s="36"/>
      <c r="L1845" s="162"/>
    </row>
    <row r="1846" spans="1:12" ht="15" customHeight="1">
      <c r="A1846" s="249" t="s">
        <v>174</v>
      </c>
      <c r="B1846" s="250" t="s">
        <v>6036</v>
      </c>
      <c r="C1846" s="250" t="s">
        <v>6029</v>
      </c>
      <c r="D1846" s="251" t="s">
        <v>6037</v>
      </c>
      <c r="E1846" s="252">
        <v>1</v>
      </c>
      <c r="F1846" s="253">
        <v>43061</v>
      </c>
      <c r="G1846" s="126"/>
      <c r="H1846" s="36" t="s">
        <v>6038</v>
      </c>
      <c r="I1846" s="127" t="s">
        <v>6032</v>
      </c>
      <c r="J1846" s="35"/>
      <c r="K1846" s="36"/>
      <c r="L1846" s="162"/>
    </row>
    <row r="1847" spans="1:12" ht="15" customHeight="1">
      <c r="A1847" s="249" t="s">
        <v>174</v>
      </c>
      <c r="B1847" s="250" t="s">
        <v>6039</v>
      </c>
      <c r="C1847" s="250" t="s">
        <v>6029</v>
      </c>
      <c r="D1847" s="251" t="s">
        <v>6040</v>
      </c>
      <c r="E1847" s="252">
        <v>1</v>
      </c>
      <c r="F1847" s="253">
        <v>43061</v>
      </c>
      <c r="G1847" s="126"/>
      <c r="H1847" s="36" t="s">
        <v>6041</v>
      </c>
      <c r="I1847" s="127" t="s">
        <v>6032</v>
      </c>
      <c r="J1847" s="35"/>
      <c r="K1847" s="36"/>
      <c r="L1847" s="162"/>
    </row>
    <row r="1848" spans="1:12" ht="15" customHeight="1">
      <c r="A1848" s="249" t="s">
        <v>174</v>
      </c>
      <c r="B1848" s="250" t="s">
        <v>6042</v>
      </c>
      <c r="C1848" s="250" t="s">
        <v>6029</v>
      </c>
      <c r="D1848" s="251" t="s">
        <v>6043</v>
      </c>
      <c r="E1848" s="252">
        <v>2</v>
      </c>
      <c r="F1848" s="253">
        <v>43845</v>
      </c>
      <c r="G1848" s="126"/>
      <c r="H1848" s="36" t="s">
        <v>6044</v>
      </c>
      <c r="I1848" s="127" t="s">
        <v>6032</v>
      </c>
      <c r="J1848" s="35"/>
      <c r="K1848" s="36"/>
      <c r="L1848" s="162"/>
    </row>
    <row r="1849" spans="1:12" ht="15" customHeight="1">
      <c r="A1849" s="249" t="s">
        <v>174</v>
      </c>
      <c r="B1849" s="250" t="s">
        <v>6045</v>
      </c>
      <c r="C1849" s="250" t="s">
        <v>6029</v>
      </c>
      <c r="D1849" s="251" t="s">
        <v>6046</v>
      </c>
      <c r="E1849" s="252">
        <v>1</v>
      </c>
      <c r="F1849" s="253">
        <v>43061</v>
      </c>
      <c r="G1849" s="126"/>
      <c r="H1849" s="36" t="s">
        <v>6047</v>
      </c>
      <c r="I1849" s="127" t="s">
        <v>6032</v>
      </c>
      <c r="J1849" s="35"/>
      <c r="K1849" s="36"/>
      <c r="L1849" s="162"/>
    </row>
    <row r="1850" spans="1:12" ht="15" customHeight="1">
      <c r="A1850" s="249" t="s">
        <v>174</v>
      </c>
      <c r="B1850" s="250" t="s">
        <v>6048</v>
      </c>
      <c r="C1850" s="250" t="s">
        <v>6029</v>
      </c>
      <c r="D1850" s="251" t="s">
        <v>6049</v>
      </c>
      <c r="E1850" s="252">
        <v>1</v>
      </c>
      <c r="F1850" s="253">
        <v>43066</v>
      </c>
      <c r="G1850" s="126"/>
      <c r="H1850" s="36" t="s">
        <v>6050</v>
      </c>
      <c r="I1850" s="127" t="s">
        <v>6051</v>
      </c>
      <c r="J1850" s="35"/>
      <c r="K1850" s="36"/>
      <c r="L1850" s="162"/>
    </row>
    <row r="1851" spans="1:12" ht="15" customHeight="1">
      <c r="A1851" s="249" t="s">
        <v>174</v>
      </c>
      <c r="B1851" s="250" t="s">
        <v>6052</v>
      </c>
      <c r="C1851" s="250" t="s">
        <v>6029</v>
      </c>
      <c r="D1851" s="251" t="s">
        <v>6053</v>
      </c>
      <c r="E1851" s="252">
        <v>1</v>
      </c>
      <c r="F1851" s="253">
        <v>43066</v>
      </c>
      <c r="G1851" s="126"/>
      <c r="H1851" s="36" t="s">
        <v>6054</v>
      </c>
      <c r="I1851" s="127" t="s">
        <v>6051</v>
      </c>
      <c r="J1851" s="35"/>
      <c r="K1851" s="36"/>
      <c r="L1851" s="162"/>
    </row>
    <row r="1852" spans="1:12" ht="15" customHeight="1">
      <c r="A1852" s="249" t="s">
        <v>174</v>
      </c>
      <c r="B1852" s="250" t="s">
        <v>5920</v>
      </c>
      <c r="C1852" s="250" t="s">
        <v>6029</v>
      </c>
      <c r="D1852" s="251" t="s">
        <v>6055</v>
      </c>
      <c r="E1852" s="252">
        <v>2</v>
      </c>
      <c r="F1852" s="253">
        <v>43122</v>
      </c>
      <c r="G1852" s="126"/>
      <c r="H1852" s="36" t="s">
        <v>6056</v>
      </c>
      <c r="I1852" s="127" t="s">
        <v>6051</v>
      </c>
      <c r="J1852" s="35"/>
      <c r="K1852" s="36"/>
      <c r="L1852" s="162"/>
    </row>
    <row r="1853" spans="1:12" ht="15" customHeight="1">
      <c r="A1853" s="249" t="s">
        <v>174</v>
      </c>
      <c r="B1853" s="250" t="s">
        <v>6057</v>
      </c>
      <c r="C1853" s="250" t="s">
        <v>6029</v>
      </c>
      <c r="D1853" s="251" t="s">
        <v>6055</v>
      </c>
      <c r="E1853" s="252">
        <v>2</v>
      </c>
      <c r="F1853" s="253">
        <v>43122</v>
      </c>
      <c r="G1853" s="126"/>
      <c r="H1853" s="36" t="s">
        <v>6058</v>
      </c>
      <c r="I1853" s="127" t="s">
        <v>6051</v>
      </c>
      <c r="J1853" s="35"/>
      <c r="K1853" s="36"/>
      <c r="L1853" s="162"/>
    </row>
    <row r="1854" spans="1:12" ht="15" customHeight="1">
      <c r="A1854" s="249" t="s">
        <v>174</v>
      </c>
      <c r="B1854" s="250" t="s">
        <v>6059</v>
      </c>
      <c r="C1854" s="250" t="s">
        <v>6029</v>
      </c>
      <c r="D1854" s="251" t="s">
        <v>6060</v>
      </c>
      <c r="E1854" s="252">
        <v>2</v>
      </c>
      <c r="F1854" s="253">
        <v>43122</v>
      </c>
      <c r="G1854" s="126"/>
      <c r="H1854" s="36" t="s">
        <v>6061</v>
      </c>
      <c r="I1854" s="127" t="s">
        <v>6051</v>
      </c>
      <c r="J1854" s="35"/>
      <c r="K1854" s="36"/>
      <c r="L1854" s="162"/>
    </row>
    <row r="1855" spans="1:12" ht="15" customHeight="1">
      <c r="A1855" s="249" t="s">
        <v>174</v>
      </c>
      <c r="B1855" s="250" t="s">
        <v>6062</v>
      </c>
      <c r="C1855" s="250" t="s">
        <v>6029</v>
      </c>
      <c r="D1855" s="251" t="s">
        <v>6060</v>
      </c>
      <c r="E1855" s="252">
        <v>2</v>
      </c>
      <c r="F1855" s="253">
        <v>43122</v>
      </c>
      <c r="G1855" s="126"/>
      <c r="H1855" s="36" t="s">
        <v>6063</v>
      </c>
      <c r="I1855" s="127" t="s">
        <v>6051</v>
      </c>
      <c r="J1855" s="35"/>
      <c r="K1855" s="36"/>
      <c r="L1855" s="162"/>
    </row>
    <row r="1856" spans="1:12" ht="15" customHeight="1">
      <c r="A1856" s="249" t="s">
        <v>174</v>
      </c>
      <c r="B1856" s="250" t="s">
        <v>6064</v>
      </c>
      <c r="C1856" s="250" t="s">
        <v>6029</v>
      </c>
      <c r="D1856" s="251" t="s">
        <v>6065</v>
      </c>
      <c r="E1856" s="252">
        <v>1</v>
      </c>
      <c r="F1856" s="253">
        <v>43067</v>
      </c>
      <c r="G1856" s="126"/>
      <c r="H1856" s="36" t="s">
        <v>6066</v>
      </c>
      <c r="I1856" s="127" t="s">
        <v>6051</v>
      </c>
      <c r="J1856" s="35"/>
      <c r="K1856" s="36"/>
      <c r="L1856" s="162"/>
    </row>
    <row r="1857" spans="1:12" ht="15" customHeight="1">
      <c r="A1857" s="249" t="s">
        <v>174</v>
      </c>
      <c r="B1857" s="250" t="s">
        <v>6067</v>
      </c>
      <c r="C1857" s="250" t="s">
        <v>6029</v>
      </c>
      <c r="D1857" s="251" t="s">
        <v>6065</v>
      </c>
      <c r="E1857" s="252">
        <v>1</v>
      </c>
      <c r="F1857" s="253">
        <v>43067</v>
      </c>
      <c r="G1857" s="126"/>
      <c r="H1857" s="36" t="s">
        <v>6068</v>
      </c>
      <c r="I1857" s="127" t="s">
        <v>6051</v>
      </c>
      <c r="J1857" s="35"/>
      <c r="K1857" s="36"/>
      <c r="L1857" s="162"/>
    </row>
    <row r="1858" spans="1:12" ht="15" customHeight="1">
      <c r="A1858" s="249" t="s">
        <v>174</v>
      </c>
      <c r="B1858" s="250" t="s">
        <v>6069</v>
      </c>
      <c r="C1858" s="250" t="s">
        <v>6029</v>
      </c>
      <c r="D1858" s="251" t="s">
        <v>6070</v>
      </c>
      <c r="E1858" s="252">
        <v>1</v>
      </c>
      <c r="F1858" s="253">
        <v>43061</v>
      </c>
      <c r="G1858" s="126"/>
      <c r="H1858" s="36" t="s">
        <v>6071</v>
      </c>
      <c r="I1858" s="127" t="s">
        <v>6051</v>
      </c>
      <c r="J1858" s="35"/>
      <c r="K1858" s="36"/>
      <c r="L1858" s="162"/>
    </row>
    <row r="1859" spans="1:12" ht="15" customHeight="1">
      <c r="A1859" s="249" t="s">
        <v>174</v>
      </c>
      <c r="B1859" s="250" t="s">
        <v>6072</v>
      </c>
      <c r="C1859" s="250" t="s">
        <v>6029</v>
      </c>
      <c r="D1859" s="251" t="s">
        <v>6073</v>
      </c>
      <c r="E1859" s="252">
        <v>1</v>
      </c>
      <c r="F1859" s="253">
        <v>43061</v>
      </c>
      <c r="G1859" s="126"/>
      <c r="H1859" s="36" t="s">
        <v>6074</v>
      </c>
      <c r="I1859" s="127" t="s">
        <v>6051</v>
      </c>
      <c r="J1859" s="35"/>
      <c r="K1859" s="36"/>
      <c r="L1859" s="162"/>
    </row>
    <row r="1860" spans="1:12" ht="15" customHeight="1">
      <c r="A1860" s="249" t="s">
        <v>174</v>
      </c>
      <c r="B1860" s="250" t="s">
        <v>6072</v>
      </c>
      <c r="C1860" s="250" t="s">
        <v>6029</v>
      </c>
      <c r="D1860" s="251" t="s">
        <v>6075</v>
      </c>
      <c r="E1860" s="252">
        <v>1</v>
      </c>
      <c r="F1860" s="253">
        <v>43061</v>
      </c>
      <c r="G1860" s="126"/>
      <c r="H1860" s="36" t="s">
        <v>6076</v>
      </c>
      <c r="I1860" s="127" t="s">
        <v>6051</v>
      </c>
      <c r="J1860" s="35"/>
      <c r="K1860" s="36"/>
      <c r="L1860" s="162"/>
    </row>
    <row r="1861" spans="1:12" ht="15" customHeight="1">
      <c r="A1861" s="249" t="s">
        <v>174</v>
      </c>
      <c r="B1861" s="250" t="s">
        <v>6077</v>
      </c>
      <c r="C1861" s="250" t="s">
        <v>6029</v>
      </c>
      <c r="D1861" s="251" t="s">
        <v>6078</v>
      </c>
      <c r="E1861" s="252">
        <v>1</v>
      </c>
      <c r="F1861" s="253">
        <v>43068</v>
      </c>
      <c r="G1861" s="126"/>
      <c r="H1861" s="36" t="s">
        <v>45</v>
      </c>
      <c r="I1861" s="127" t="s">
        <v>45</v>
      </c>
      <c r="J1861" s="35"/>
      <c r="K1861" s="36"/>
      <c r="L1861" s="162"/>
    </row>
    <row r="1862" spans="1:12" ht="15" customHeight="1">
      <c r="A1862" s="249" t="s">
        <v>174</v>
      </c>
      <c r="B1862" s="250" t="s">
        <v>6079</v>
      </c>
      <c r="C1862" s="250" t="s">
        <v>6029</v>
      </c>
      <c r="D1862" s="251" t="s">
        <v>6080</v>
      </c>
      <c r="E1862" s="252">
        <v>2</v>
      </c>
      <c r="F1862" s="253">
        <v>43117</v>
      </c>
      <c r="G1862" s="126"/>
      <c r="H1862" s="36" t="s">
        <v>6081</v>
      </c>
      <c r="I1862" s="127" t="s">
        <v>6051</v>
      </c>
      <c r="J1862" s="35"/>
      <c r="K1862" s="36"/>
      <c r="L1862" s="162"/>
    </row>
    <row r="1863" spans="1:12" ht="15" customHeight="1">
      <c r="A1863" s="249" t="s">
        <v>174</v>
      </c>
      <c r="B1863" s="250" t="s">
        <v>6082</v>
      </c>
      <c r="C1863" s="250" t="s">
        <v>6029</v>
      </c>
      <c r="D1863" s="251" t="s">
        <v>6080</v>
      </c>
      <c r="E1863" s="252">
        <v>2</v>
      </c>
      <c r="F1863" s="253">
        <v>43117</v>
      </c>
      <c r="G1863" s="126"/>
      <c r="H1863" s="36" t="s">
        <v>6083</v>
      </c>
      <c r="I1863" s="127" t="s">
        <v>6051</v>
      </c>
      <c r="J1863" s="35"/>
      <c r="K1863" s="36"/>
      <c r="L1863" s="162"/>
    </row>
    <row r="1864" spans="1:12" ht="15" customHeight="1">
      <c r="A1864" s="249" t="s">
        <v>174</v>
      </c>
      <c r="B1864" s="250" t="s">
        <v>6084</v>
      </c>
      <c r="C1864" s="250" t="s">
        <v>6029</v>
      </c>
      <c r="D1864" s="251" t="s">
        <v>6080</v>
      </c>
      <c r="E1864" s="252">
        <v>2</v>
      </c>
      <c r="F1864" s="253">
        <v>43117</v>
      </c>
      <c r="G1864" s="126"/>
      <c r="H1864" s="36" t="s">
        <v>6085</v>
      </c>
      <c r="I1864" s="127" t="s">
        <v>6051</v>
      </c>
      <c r="J1864" s="35"/>
      <c r="K1864" s="36"/>
      <c r="L1864" s="162"/>
    </row>
    <row r="1865" spans="1:12" ht="15" customHeight="1">
      <c r="A1865" s="249" t="s">
        <v>174</v>
      </c>
      <c r="B1865" s="250" t="s">
        <v>6086</v>
      </c>
      <c r="C1865" s="250" t="s">
        <v>6029</v>
      </c>
      <c r="D1865" s="251" t="s">
        <v>6080</v>
      </c>
      <c r="E1865" s="252">
        <v>2</v>
      </c>
      <c r="F1865" s="253">
        <v>43117</v>
      </c>
      <c r="G1865" s="126"/>
      <c r="H1865" s="36" t="s">
        <v>6087</v>
      </c>
      <c r="I1865" s="127" t="s">
        <v>6088</v>
      </c>
      <c r="J1865" s="35"/>
      <c r="K1865" s="36"/>
      <c r="L1865" s="162"/>
    </row>
    <row r="1866" spans="1:12" ht="15" customHeight="1">
      <c r="A1866" s="249" t="s">
        <v>174</v>
      </c>
      <c r="B1866" s="250" t="s">
        <v>6089</v>
      </c>
      <c r="C1866" s="250" t="s">
        <v>6029</v>
      </c>
      <c r="D1866" s="251" t="s">
        <v>6080</v>
      </c>
      <c r="E1866" s="252">
        <v>2</v>
      </c>
      <c r="F1866" s="253">
        <v>43117</v>
      </c>
      <c r="G1866" s="126"/>
      <c r="H1866" s="36" t="s">
        <v>6090</v>
      </c>
      <c r="I1866" s="127" t="s">
        <v>6088</v>
      </c>
      <c r="J1866" s="35"/>
      <c r="K1866" s="36"/>
      <c r="L1866" s="162"/>
    </row>
    <row r="1867" spans="1:12" ht="15" customHeight="1">
      <c r="A1867" s="249" t="s">
        <v>174</v>
      </c>
      <c r="B1867" s="250" t="s">
        <v>6091</v>
      </c>
      <c r="C1867" s="250" t="s">
        <v>6029</v>
      </c>
      <c r="D1867" s="251" t="s">
        <v>6080</v>
      </c>
      <c r="E1867" s="252">
        <v>2</v>
      </c>
      <c r="F1867" s="253">
        <v>43117</v>
      </c>
      <c r="G1867" s="126"/>
      <c r="H1867" s="36" t="s">
        <v>6092</v>
      </c>
      <c r="I1867" s="127" t="s">
        <v>6088</v>
      </c>
      <c r="J1867" s="35"/>
      <c r="K1867" s="36"/>
      <c r="L1867" s="162"/>
    </row>
    <row r="1868" spans="1:12" ht="15" customHeight="1">
      <c r="A1868" s="249" t="s">
        <v>174</v>
      </c>
      <c r="B1868" s="250" t="s">
        <v>6093</v>
      </c>
      <c r="C1868" s="250" t="s">
        <v>6029</v>
      </c>
      <c r="D1868" s="251" t="s">
        <v>6094</v>
      </c>
      <c r="E1868" s="252">
        <v>1</v>
      </c>
      <c r="F1868" s="253">
        <v>43068</v>
      </c>
      <c r="G1868" s="126"/>
      <c r="H1868" s="36" t="s">
        <v>6095</v>
      </c>
      <c r="I1868" s="127" t="s">
        <v>6051</v>
      </c>
      <c r="J1868" s="35"/>
      <c r="K1868" s="36"/>
      <c r="L1868" s="162"/>
    </row>
    <row r="1869" spans="1:12" ht="15" customHeight="1">
      <c r="A1869" s="249" t="s">
        <v>174</v>
      </c>
      <c r="B1869" s="250" t="s">
        <v>5882</v>
      </c>
      <c r="C1869" s="250" t="s">
        <v>6029</v>
      </c>
      <c r="D1869" s="251" t="s">
        <v>6096</v>
      </c>
      <c r="E1869" s="252">
        <v>1</v>
      </c>
      <c r="F1869" s="253">
        <v>43061</v>
      </c>
      <c r="G1869" s="126"/>
      <c r="H1869" s="36" t="s">
        <v>6097</v>
      </c>
      <c r="I1869" s="127" t="s">
        <v>6051</v>
      </c>
      <c r="J1869" s="35"/>
      <c r="K1869" s="36"/>
      <c r="L1869" s="162"/>
    </row>
    <row r="1870" spans="1:12" ht="15" customHeight="1">
      <c r="A1870" s="249" t="s">
        <v>174</v>
      </c>
      <c r="B1870" s="250" t="s">
        <v>6098</v>
      </c>
      <c r="C1870" s="250" t="s">
        <v>6029</v>
      </c>
      <c r="D1870" s="251" t="s">
        <v>6099</v>
      </c>
      <c r="E1870" s="252">
        <v>1</v>
      </c>
      <c r="F1870" s="253">
        <v>43068</v>
      </c>
      <c r="G1870" s="126"/>
      <c r="H1870" s="36" t="s">
        <v>6100</v>
      </c>
      <c r="I1870" s="127" t="s">
        <v>6051</v>
      </c>
      <c r="J1870" s="35"/>
      <c r="K1870" s="36"/>
      <c r="L1870" s="162"/>
    </row>
    <row r="1871" spans="1:12" ht="15" customHeight="1">
      <c r="A1871" s="249" t="s">
        <v>174</v>
      </c>
      <c r="B1871" s="250" t="s">
        <v>6101</v>
      </c>
      <c r="C1871" s="250" t="s">
        <v>6029</v>
      </c>
      <c r="D1871" s="251" t="s">
        <v>6102</v>
      </c>
      <c r="E1871" s="252">
        <v>2</v>
      </c>
      <c r="F1871" s="253">
        <v>43118</v>
      </c>
      <c r="G1871" s="126"/>
      <c r="H1871" s="36" t="s">
        <v>6103</v>
      </c>
      <c r="I1871" s="127" t="s">
        <v>6051</v>
      </c>
      <c r="J1871" s="35"/>
      <c r="K1871" s="36"/>
      <c r="L1871" s="162"/>
    </row>
    <row r="1872" spans="1:12" ht="15" customHeight="1">
      <c r="A1872" s="249" t="s">
        <v>174</v>
      </c>
      <c r="B1872" s="250" t="s">
        <v>6104</v>
      </c>
      <c r="C1872" s="250" t="s">
        <v>6029</v>
      </c>
      <c r="D1872" s="251" t="s">
        <v>6102</v>
      </c>
      <c r="E1872" s="252">
        <v>2</v>
      </c>
      <c r="F1872" s="253">
        <v>43118</v>
      </c>
      <c r="G1872" s="126"/>
      <c r="H1872" s="36" t="s">
        <v>6105</v>
      </c>
      <c r="I1872" s="127" t="s">
        <v>6088</v>
      </c>
      <c r="J1872" s="35"/>
      <c r="K1872" s="36"/>
      <c r="L1872" s="162"/>
    </row>
    <row r="1873" spans="1:12" ht="15" customHeight="1">
      <c r="A1873" s="249" t="s">
        <v>174</v>
      </c>
      <c r="B1873" s="250" t="s">
        <v>6106</v>
      </c>
      <c r="C1873" s="250" t="s">
        <v>6029</v>
      </c>
      <c r="D1873" s="251" t="s">
        <v>6107</v>
      </c>
      <c r="E1873" s="252">
        <v>1</v>
      </c>
      <c r="F1873" s="253">
        <v>43073</v>
      </c>
      <c r="G1873" s="126"/>
      <c r="H1873" s="36" t="s">
        <v>6058</v>
      </c>
      <c r="I1873" s="127" t="s">
        <v>6108</v>
      </c>
      <c r="J1873" s="35"/>
      <c r="K1873" s="36"/>
      <c r="L1873" s="162"/>
    </row>
    <row r="1874" spans="1:12" ht="15" customHeight="1">
      <c r="A1874" s="249" t="s">
        <v>174</v>
      </c>
      <c r="B1874" s="250" t="s">
        <v>6021</v>
      </c>
      <c r="C1874" s="250" t="s">
        <v>6029</v>
      </c>
      <c r="D1874" s="251" t="s">
        <v>6109</v>
      </c>
      <c r="E1874" s="252">
        <v>1</v>
      </c>
      <c r="F1874" s="253">
        <v>43073</v>
      </c>
      <c r="G1874" s="126"/>
      <c r="H1874" s="36" t="s">
        <v>6110</v>
      </c>
      <c r="I1874" s="127" t="s">
        <v>6108</v>
      </c>
      <c r="J1874" s="35"/>
      <c r="K1874" s="36"/>
      <c r="L1874" s="162"/>
    </row>
    <row r="1875" spans="1:12" ht="15" customHeight="1">
      <c r="A1875" s="249">
        <v>113929</v>
      </c>
      <c r="B1875" s="250" t="s">
        <v>6111</v>
      </c>
      <c r="C1875" s="250" t="s">
        <v>6029</v>
      </c>
      <c r="D1875" s="251" t="s">
        <v>6112</v>
      </c>
      <c r="E1875" s="252">
        <v>1</v>
      </c>
      <c r="F1875" s="253">
        <v>43066</v>
      </c>
      <c r="G1875" s="126"/>
      <c r="H1875" s="36" t="s">
        <v>6113</v>
      </c>
      <c r="I1875" s="127" t="s">
        <v>6108</v>
      </c>
      <c r="J1875" s="35"/>
      <c r="K1875" s="36"/>
      <c r="L1875" s="162"/>
    </row>
    <row r="1876" spans="1:12" ht="15" customHeight="1">
      <c r="A1876" s="249" t="s">
        <v>174</v>
      </c>
      <c r="B1876" s="250" t="s">
        <v>6114</v>
      </c>
      <c r="C1876" s="250" t="s">
        <v>6029</v>
      </c>
      <c r="D1876" s="251" t="s">
        <v>6115</v>
      </c>
      <c r="E1876" s="252">
        <v>1</v>
      </c>
      <c r="F1876" s="253">
        <v>43066</v>
      </c>
      <c r="G1876" s="126"/>
      <c r="H1876" s="36" t="s">
        <v>6116</v>
      </c>
      <c r="I1876" s="127" t="s">
        <v>6051</v>
      </c>
      <c r="J1876" s="35"/>
      <c r="K1876" s="36"/>
      <c r="L1876" s="162"/>
    </row>
    <row r="1877" spans="1:12" ht="15" customHeight="1">
      <c r="A1877" s="249" t="s">
        <v>174</v>
      </c>
      <c r="B1877" s="250" t="s">
        <v>6117</v>
      </c>
      <c r="C1877" s="250" t="s">
        <v>6029</v>
      </c>
      <c r="D1877" s="251" t="s">
        <v>6115</v>
      </c>
      <c r="E1877" s="252">
        <v>1</v>
      </c>
      <c r="F1877" s="253">
        <v>43066</v>
      </c>
      <c r="G1877" s="126"/>
      <c r="H1877" s="36" t="s">
        <v>6118</v>
      </c>
      <c r="I1877" s="127" t="s">
        <v>6051</v>
      </c>
      <c r="J1877" s="35"/>
      <c r="K1877" s="36"/>
      <c r="L1877" s="162"/>
    </row>
    <row r="1878" spans="1:12" ht="15" customHeight="1">
      <c r="A1878" s="249" t="s">
        <v>174</v>
      </c>
      <c r="B1878" s="250" t="s">
        <v>6119</v>
      </c>
      <c r="C1878" s="250" t="s">
        <v>6029</v>
      </c>
      <c r="D1878" s="251" t="s">
        <v>6115</v>
      </c>
      <c r="E1878" s="252">
        <v>1</v>
      </c>
      <c r="F1878" s="253">
        <v>43066</v>
      </c>
      <c r="G1878" s="126"/>
      <c r="H1878" s="36" t="s">
        <v>6120</v>
      </c>
      <c r="I1878" s="127" t="s">
        <v>6051</v>
      </c>
      <c r="J1878" s="35"/>
      <c r="K1878" s="36"/>
      <c r="L1878" s="162"/>
    </row>
    <row r="1879" spans="1:12" ht="15" customHeight="1">
      <c r="A1879" s="249" t="s">
        <v>174</v>
      </c>
      <c r="B1879" s="250" t="s">
        <v>6121</v>
      </c>
      <c r="C1879" s="250" t="s">
        <v>6029</v>
      </c>
      <c r="D1879" s="251" t="s">
        <v>6115</v>
      </c>
      <c r="E1879" s="252">
        <v>1</v>
      </c>
      <c r="F1879" s="253">
        <v>43066</v>
      </c>
      <c r="G1879" s="126"/>
      <c r="H1879" s="36" t="s">
        <v>6122</v>
      </c>
      <c r="I1879" s="127" t="s">
        <v>6051</v>
      </c>
      <c r="J1879" s="35"/>
      <c r="K1879" s="36"/>
      <c r="L1879" s="162"/>
    </row>
    <row r="1880" spans="1:12" ht="15" customHeight="1">
      <c r="A1880" s="249" t="s">
        <v>174</v>
      </c>
      <c r="B1880" s="250" t="s">
        <v>6123</v>
      </c>
      <c r="C1880" s="250" t="s">
        <v>6029</v>
      </c>
      <c r="D1880" s="251" t="s">
        <v>6124</v>
      </c>
      <c r="E1880" s="252">
        <v>1</v>
      </c>
      <c r="F1880" s="253">
        <v>43073</v>
      </c>
      <c r="G1880" s="126"/>
      <c r="H1880" s="36" t="s">
        <v>6125</v>
      </c>
      <c r="I1880" s="127" t="s">
        <v>6051</v>
      </c>
      <c r="J1880" s="35"/>
      <c r="K1880" s="36"/>
      <c r="L1880" s="162"/>
    </row>
    <row r="1881" spans="1:12" ht="15" customHeight="1">
      <c r="A1881" s="249" t="s">
        <v>174</v>
      </c>
      <c r="B1881" s="250" t="s">
        <v>6126</v>
      </c>
      <c r="C1881" s="250" t="s">
        <v>6029</v>
      </c>
      <c r="D1881" s="251" t="s">
        <v>6124</v>
      </c>
      <c r="E1881" s="252">
        <v>1</v>
      </c>
      <c r="F1881" s="253">
        <v>43073</v>
      </c>
      <c r="G1881" s="126"/>
      <c r="H1881" s="36" t="s">
        <v>6127</v>
      </c>
      <c r="I1881" s="127" t="s">
        <v>6051</v>
      </c>
      <c r="J1881" s="35"/>
      <c r="K1881" s="36"/>
      <c r="L1881" s="162"/>
    </row>
    <row r="1882" spans="1:12" ht="15" customHeight="1">
      <c r="A1882" s="249" t="s">
        <v>174</v>
      </c>
      <c r="B1882" s="250" t="s">
        <v>6128</v>
      </c>
      <c r="C1882" s="250" t="s">
        <v>6029</v>
      </c>
      <c r="D1882" s="251" t="s">
        <v>6129</v>
      </c>
      <c r="E1882" s="252">
        <v>1</v>
      </c>
      <c r="F1882" s="253">
        <v>43073</v>
      </c>
      <c r="G1882" s="126"/>
      <c r="H1882" s="36" t="s">
        <v>6130</v>
      </c>
      <c r="I1882" s="127" t="s">
        <v>6051</v>
      </c>
      <c r="J1882" s="35"/>
      <c r="K1882" s="36"/>
      <c r="L1882" s="162"/>
    </row>
    <row r="1883" spans="1:12" ht="15" customHeight="1">
      <c r="A1883" s="249">
        <v>855939</v>
      </c>
      <c r="B1883" s="250" t="s">
        <v>1302</v>
      </c>
      <c r="C1883" s="250" t="s">
        <v>6029</v>
      </c>
      <c r="D1883" s="251" t="s">
        <v>6131</v>
      </c>
      <c r="E1883" s="252">
        <v>1</v>
      </c>
      <c r="F1883" s="253">
        <v>43073</v>
      </c>
      <c r="G1883" s="126"/>
      <c r="H1883" s="36" t="s">
        <v>6132</v>
      </c>
      <c r="I1883" s="127" t="s">
        <v>6108</v>
      </c>
      <c r="J1883" s="35"/>
      <c r="K1883" s="36"/>
      <c r="L1883" s="162"/>
    </row>
    <row r="1884" spans="1:12" ht="15" customHeight="1">
      <c r="A1884" s="249" t="s">
        <v>174</v>
      </c>
      <c r="B1884" s="250" t="s">
        <v>6133</v>
      </c>
      <c r="C1884" s="250" t="s">
        <v>6029</v>
      </c>
      <c r="D1884" s="251" t="s">
        <v>6134</v>
      </c>
      <c r="E1884" s="252">
        <v>1</v>
      </c>
      <c r="F1884" s="253">
        <v>43073</v>
      </c>
      <c r="G1884" s="126"/>
      <c r="H1884" s="36" t="s">
        <v>6063</v>
      </c>
      <c r="I1884" s="127" t="s">
        <v>6051</v>
      </c>
      <c r="J1884" s="35"/>
      <c r="K1884" s="36"/>
      <c r="L1884" s="162"/>
    </row>
    <row r="1885" spans="1:12" ht="15" customHeight="1">
      <c r="A1885" s="249" t="s">
        <v>174</v>
      </c>
      <c r="B1885" s="250" t="s">
        <v>6135</v>
      </c>
      <c r="C1885" s="250" t="s">
        <v>6029</v>
      </c>
      <c r="D1885" s="251" t="s">
        <v>6136</v>
      </c>
      <c r="E1885" s="252">
        <v>1</v>
      </c>
      <c r="F1885" s="253">
        <v>43073</v>
      </c>
      <c r="G1885" s="126"/>
      <c r="H1885" s="36" t="s">
        <v>6137</v>
      </c>
      <c r="I1885" s="127" t="s">
        <v>6051</v>
      </c>
      <c r="J1885" s="35"/>
      <c r="K1885" s="36"/>
      <c r="L1885" s="162"/>
    </row>
    <row r="1886" spans="1:12" ht="15" customHeight="1">
      <c r="A1886" s="249" t="s">
        <v>174</v>
      </c>
      <c r="B1886" s="250" t="s">
        <v>6138</v>
      </c>
      <c r="C1886" s="250" t="s">
        <v>6029</v>
      </c>
      <c r="D1886" s="251" t="s">
        <v>6139</v>
      </c>
      <c r="E1886" s="252">
        <v>1</v>
      </c>
      <c r="F1886" s="253">
        <v>43074</v>
      </c>
      <c r="G1886" s="126"/>
      <c r="H1886" s="36" t="s">
        <v>6140</v>
      </c>
      <c r="I1886" s="127" t="s">
        <v>6108</v>
      </c>
      <c r="J1886" s="35"/>
      <c r="K1886" s="36"/>
      <c r="L1886" s="162"/>
    </row>
    <row r="1887" spans="1:12" ht="15" customHeight="1">
      <c r="A1887" s="249" t="s">
        <v>174</v>
      </c>
      <c r="B1887" s="250" t="s">
        <v>6141</v>
      </c>
      <c r="C1887" s="250" t="s">
        <v>6029</v>
      </c>
      <c r="D1887" s="251" t="s">
        <v>6142</v>
      </c>
      <c r="E1887" s="252">
        <v>2</v>
      </c>
      <c r="F1887" s="253">
        <v>43122</v>
      </c>
      <c r="G1887" s="126"/>
      <c r="H1887" s="36" t="s">
        <v>6143</v>
      </c>
      <c r="I1887" s="127" t="s">
        <v>6108</v>
      </c>
      <c r="J1887" s="35"/>
      <c r="K1887" s="36"/>
      <c r="L1887" s="162"/>
    </row>
    <row r="1888" spans="1:12" ht="15" customHeight="1">
      <c r="A1888" s="249" t="s">
        <v>174</v>
      </c>
      <c r="B1888" s="250" t="s">
        <v>6144</v>
      </c>
      <c r="C1888" s="250" t="s">
        <v>6029</v>
      </c>
      <c r="D1888" s="251" t="s">
        <v>6142</v>
      </c>
      <c r="E1888" s="252">
        <v>2</v>
      </c>
      <c r="F1888" s="253">
        <v>43122</v>
      </c>
      <c r="G1888" s="126"/>
      <c r="H1888" s="36" t="s">
        <v>6145</v>
      </c>
      <c r="I1888" s="127" t="s">
        <v>6108</v>
      </c>
      <c r="J1888" s="35"/>
      <c r="K1888" s="36"/>
      <c r="L1888" s="162"/>
    </row>
    <row r="1889" spans="1:12" ht="15" customHeight="1">
      <c r="A1889" s="249" t="s">
        <v>174</v>
      </c>
      <c r="B1889" s="250" t="s">
        <v>6146</v>
      </c>
      <c r="C1889" s="250" t="s">
        <v>6029</v>
      </c>
      <c r="D1889" s="251" t="s">
        <v>6147</v>
      </c>
      <c r="E1889" s="252">
        <v>1</v>
      </c>
      <c r="F1889" s="253">
        <v>43073</v>
      </c>
      <c r="G1889" s="126"/>
      <c r="H1889" s="36" t="s">
        <v>6148</v>
      </c>
      <c r="I1889" s="127" t="s">
        <v>6108</v>
      </c>
      <c r="J1889" s="35"/>
      <c r="K1889" s="36"/>
      <c r="L1889" s="162"/>
    </row>
    <row r="1890" spans="1:12" ht="15" customHeight="1">
      <c r="A1890" s="249" t="s">
        <v>174</v>
      </c>
      <c r="B1890" s="250" t="s">
        <v>6028</v>
      </c>
      <c r="C1890" s="250" t="s">
        <v>6029</v>
      </c>
      <c r="D1890" s="251" t="s">
        <v>6149</v>
      </c>
      <c r="E1890" s="252">
        <v>1</v>
      </c>
      <c r="F1890" s="253">
        <v>43061</v>
      </c>
      <c r="G1890" s="126"/>
      <c r="H1890" s="36" t="s">
        <v>6150</v>
      </c>
      <c r="I1890" s="127" t="s">
        <v>6088</v>
      </c>
      <c r="J1890" s="35"/>
      <c r="K1890" s="36"/>
      <c r="L1890" s="162"/>
    </row>
    <row r="1891" spans="1:12" ht="15" customHeight="1">
      <c r="A1891" s="249" t="s">
        <v>174</v>
      </c>
      <c r="B1891" s="250" t="s">
        <v>6151</v>
      </c>
      <c r="C1891" s="250" t="s">
        <v>6029</v>
      </c>
      <c r="D1891" s="251" t="s">
        <v>6152</v>
      </c>
      <c r="E1891" s="252">
        <v>1</v>
      </c>
      <c r="F1891" s="253">
        <v>43111</v>
      </c>
      <c r="G1891" s="126"/>
      <c r="H1891" s="36" t="s">
        <v>6153</v>
      </c>
      <c r="I1891" s="127" t="s">
        <v>6088</v>
      </c>
      <c r="J1891" s="35"/>
      <c r="K1891" s="36"/>
      <c r="L1891" s="162"/>
    </row>
    <row r="1892" spans="1:12" ht="15" customHeight="1">
      <c r="A1892" s="249" t="s">
        <v>174</v>
      </c>
      <c r="B1892" s="250" t="s">
        <v>6154</v>
      </c>
      <c r="C1892" s="250" t="s">
        <v>6029</v>
      </c>
      <c r="D1892" s="251" t="s">
        <v>6155</v>
      </c>
      <c r="E1892" s="252">
        <v>1</v>
      </c>
      <c r="F1892" s="253">
        <v>43111</v>
      </c>
      <c r="G1892" s="126"/>
      <c r="H1892" s="36" t="s">
        <v>6156</v>
      </c>
      <c r="I1892" s="127" t="s">
        <v>6088</v>
      </c>
      <c r="J1892" s="35"/>
      <c r="K1892" s="36"/>
      <c r="L1892" s="162"/>
    </row>
    <row r="1893" spans="1:12" ht="15" customHeight="1">
      <c r="A1893" s="249" t="s">
        <v>174</v>
      </c>
      <c r="B1893" s="250" t="s">
        <v>6157</v>
      </c>
      <c r="C1893" s="250" t="s">
        <v>6158</v>
      </c>
      <c r="D1893" s="251" t="s">
        <v>6159</v>
      </c>
      <c r="E1893" s="252">
        <v>1</v>
      </c>
      <c r="F1893" s="253">
        <v>43111</v>
      </c>
      <c r="G1893" s="126"/>
      <c r="H1893" s="36" t="s">
        <v>6160</v>
      </c>
      <c r="I1893" s="127" t="s">
        <v>6161</v>
      </c>
      <c r="J1893" s="35"/>
      <c r="K1893" s="36"/>
      <c r="L1893" s="162"/>
    </row>
    <row r="1894" spans="1:12" ht="15" customHeight="1">
      <c r="A1894" s="249" t="s">
        <v>174</v>
      </c>
      <c r="B1894" s="250" t="s">
        <v>6162</v>
      </c>
      <c r="C1894" s="250" t="s">
        <v>6158</v>
      </c>
      <c r="D1894" s="251" t="s">
        <v>6159</v>
      </c>
      <c r="E1894" s="252">
        <v>1</v>
      </c>
      <c r="F1894" s="253">
        <v>43111</v>
      </c>
      <c r="G1894" s="126"/>
      <c r="H1894" s="36" t="s">
        <v>6163</v>
      </c>
      <c r="I1894" s="127" t="s">
        <v>6161</v>
      </c>
      <c r="J1894" s="35"/>
      <c r="K1894" s="36"/>
      <c r="L1894" s="162"/>
    </row>
    <row r="1895" spans="1:12" ht="15" customHeight="1">
      <c r="A1895" s="249" t="s">
        <v>174</v>
      </c>
      <c r="B1895" s="250" t="s">
        <v>6036</v>
      </c>
      <c r="C1895" s="250" t="s">
        <v>6029</v>
      </c>
      <c r="D1895" s="251" t="s">
        <v>6164</v>
      </c>
      <c r="E1895" s="252">
        <v>1</v>
      </c>
      <c r="F1895" s="253">
        <v>43111</v>
      </c>
      <c r="G1895" s="126"/>
      <c r="H1895" s="36" t="s">
        <v>6165</v>
      </c>
      <c r="I1895" s="127" t="s">
        <v>6088</v>
      </c>
      <c r="J1895" s="35"/>
      <c r="K1895" s="36"/>
      <c r="L1895" s="162"/>
    </row>
    <row r="1896" spans="1:12" ht="15" customHeight="1">
      <c r="A1896" s="249" t="s">
        <v>174</v>
      </c>
      <c r="B1896" s="250" t="s">
        <v>6166</v>
      </c>
      <c r="C1896" s="250" t="s">
        <v>6029</v>
      </c>
      <c r="D1896" s="251" t="s">
        <v>6167</v>
      </c>
      <c r="E1896" s="252">
        <v>1</v>
      </c>
      <c r="F1896" s="253">
        <v>43111</v>
      </c>
      <c r="G1896" s="126"/>
      <c r="H1896" s="36" t="s">
        <v>6168</v>
      </c>
      <c r="I1896" s="127" t="s">
        <v>6088</v>
      </c>
      <c r="J1896" s="35"/>
      <c r="K1896" s="36"/>
      <c r="L1896" s="162"/>
    </row>
    <row r="1897" spans="1:12" ht="15" customHeight="1">
      <c r="A1897" s="249" t="s">
        <v>174</v>
      </c>
      <c r="B1897" s="250" t="s">
        <v>6146</v>
      </c>
      <c r="C1897" s="250" t="s">
        <v>6029</v>
      </c>
      <c r="D1897" s="251" t="s">
        <v>6169</v>
      </c>
      <c r="E1897" s="252">
        <v>1</v>
      </c>
      <c r="F1897" s="253">
        <v>43116</v>
      </c>
      <c r="G1897" s="126"/>
      <c r="H1897" s="36" t="s">
        <v>45</v>
      </c>
      <c r="I1897" s="127"/>
      <c r="J1897" s="35"/>
      <c r="K1897" s="36"/>
      <c r="L1897" s="162"/>
    </row>
    <row r="1898" spans="1:12" ht="15" customHeight="1">
      <c r="A1898" s="249" t="s">
        <v>174</v>
      </c>
      <c r="B1898" s="250" t="s">
        <v>6170</v>
      </c>
      <c r="C1898" s="250" t="s">
        <v>6029</v>
      </c>
      <c r="D1898" s="251" t="s">
        <v>6171</v>
      </c>
      <c r="E1898" s="252">
        <v>1</v>
      </c>
      <c r="F1898" s="253">
        <v>43116</v>
      </c>
      <c r="G1898" s="126"/>
      <c r="H1898" s="36" t="s">
        <v>45</v>
      </c>
      <c r="I1898" s="127"/>
      <c r="J1898" s="35"/>
      <c r="K1898" s="36"/>
      <c r="L1898" s="162"/>
    </row>
    <row r="1899" spans="1:12" ht="15" customHeight="1">
      <c r="A1899" s="249" t="s">
        <v>174</v>
      </c>
      <c r="B1899" s="250" t="s">
        <v>6098</v>
      </c>
      <c r="C1899" s="250" t="s">
        <v>6029</v>
      </c>
      <c r="D1899" s="251" t="s">
        <v>6172</v>
      </c>
      <c r="E1899" s="252">
        <v>1</v>
      </c>
      <c r="F1899" s="253">
        <v>43118</v>
      </c>
      <c r="G1899" s="126"/>
      <c r="H1899" s="36" t="s">
        <v>6047</v>
      </c>
      <c r="I1899" s="127" t="s">
        <v>6051</v>
      </c>
      <c r="J1899" s="35"/>
      <c r="K1899" s="36"/>
      <c r="L1899" s="162"/>
    </row>
    <row r="1900" spans="1:12" ht="15" customHeight="1">
      <c r="A1900" s="249" t="s">
        <v>174</v>
      </c>
      <c r="B1900" s="250" t="s">
        <v>6173</v>
      </c>
      <c r="C1900" s="250" t="s">
        <v>6029</v>
      </c>
      <c r="D1900" s="251" t="s">
        <v>6174</v>
      </c>
      <c r="E1900" s="252">
        <v>1</v>
      </c>
      <c r="F1900" s="253">
        <v>43118</v>
      </c>
      <c r="G1900" s="126"/>
      <c r="H1900" s="36" t="s">
        <v>6175</v>
      </c>
      <c r="I1900" s="127" t="s">
        <v>6161</v>
      </c>
      <c r="J1900" s="35"/>
      <c r="K1900" s="36"/>
      <c r="L1900" s="162"/>
    </row>
    <row r="1901" spans="1:12" ht="15" customHeight="1">
      <c r="A1901" s="249" t="s">
        <v>174</v>
      </c>
      <c r="B1901" s="250" t="s">
        <v>6176</v>
      </c>
      <c r="C1901" s="250" t="s">
        <v>6029</v>
      </c>
      <c r="D1901" s="251" t="s">
        <v>6177</v>
      </c>
      <c r="E1901" s="252">
        <v>1</v>
      </c>
      <c r="F1901" s="253">
        <v>43118</v>
      </c>
      <c r="G1901" s="126"/>
      <c r="H1901" s="36" t="s">
        <v>6153</v>
      </c>
      <c r="I1901" s="127" t="s">
        <v>6088</v>
      </c>
      <c r="J1901" s="35"/>
      <c r="K1901" s="36"/>
      <c r="L1901" s="162"/>
    </row>
    <row r="1902" spans="1:12" ht="15" customHeight="1">
      <c r="A1902" s="249" t="s">
        <v>174</v>
      </c>
      <c r="B1902" s="250" t="s">
        <v>6178</v>
      </c>
      <c r="C1902" s="250" t="s">
        <v>6029</v>
      </c>
      <c r="D1902" s="251" t="s">
        <v>6179</v>
      </c>
      <c r="E1902" s="252">
        <v>1</v>
      </c>
      <c r="F1902" s="253">
        <v>43118</v>
      </c>
      <c r="G1902" s="126"/>
      <c r="H1902" s="36" t="s">
        <v>6180</v>
      </c>
      <c r="I1902" s="127" t="s">
        <v>6161</v>
      </c>
      <c r="J1902" s="35"/>
      <c r="K1902" s="36"/>
      <c r="L1902" s="162"/>
    </row>
    <row r="1903" spans="1:12" ht="15" customHeight="1">
      <c r="A1903" s="249" t="s">
        <v>174</v>
      </c>
      <c r="B1903" s="250" t="s">
        <v>6181</v>
      </c>
      <c r="C1903" s="250" t="s">
        <v>6029</v>
      </c>
      <c r="D1903" s="251" t="s">
        <v>6182</v>
      </c>
      <c r="E1903" s="252">
        <v>1</v>
      </c>
      <c r="F1903" s="253">
        <v>43118</v>
      </c>
      <c r="G1903" s="126"/>
      <c r="H1903" s="36" t="s">
        <v>6183</v>
      </c>
      <c r="I1903" s="127" t="s">
        <v>6161</v>
      </c>
      <c r="J1903" s="35"/>
      <c r="K1903" s="36"/>
      <c r="L1903" s="162"/>
    </row>
    <row r="1904" spans="1:12" ht="15" customHeight="1">
      <c r="A1904" s="249" t="s">
        <v>174</v>
      </c>
      <c r="B1904" s="250" t="s">
        <v>6184</v>
      </c>
      <c r="C1904" s="250" t="s">
        <v>6029</v>
      </c>
      <c r="D1904" s="251" t="s">
        <v>6185</v>
      </c>
      <c r="E1904" s="252">
        <v>1</v>
      </c>
      <c r="F1904" s="253">
        <v>43122</v>
      </c>
      <c r="G1904" s="126"/>
      <c r="H1904" s="36" t="s">
        <v>6186</v>
      </c>
      <c r="I1904" s="127" t="s">
        <v>6161</v>
      </c>
      <c r="J1904" s="35"/>
      <c r="K1904" s="36"/>
      <c r="L1904" s="162"/>
    </row>
    <row r="1905" spans="1:12" ht="15" customHeight="1">
      <c r="A1905" s="249" t="s">
        <v>174</v>
      </c>
      <c r="B1905" s="250" t="s">
        <v>6187</v>
      </c>
      <c r="C1905" s="250" t="s">
        <v>6029</v>
      </c>
      <c r="D1905" s="251" t="s">
        <v>6188</v>
      </c>
      <c r="E1905" s="252">
        <v>1</v>
      </c>
      <c r="F1905" s="253">
        <v>43122</v>
      </c>
      <c r="G1905" s="126"/>
      <c r="H1905" s="36" t="s">
        <v>6189</v>
      </c>
      <c r="I1905" s="127" t="s">
        <v>6161</v>
      </c>
      <c r="J1905" s="35"/>
      <c r="K1905" s="36"/>
      <c r="L1905" s="162"/>
    </row>
    <row r="1906" spans="1:12" ht="15" customHeight="1">
      <c r="A1906" s="249" t="s">
        <v>174</v>
      </c>
      <c r="B1906" s="250" t="s">
        <v>6190</v>
      </c>
      <c r="C1906" s="250" t="s">
        <v>6191</v>
      </c>
      <c r="D1906" s="251" t="s">
        <v>6192</v>
      </c>
      <c r="E1906" s="252">
        <v>1</v>
      </c>
      <c r="F1906" s="253">
        <v>43880</v>
      </c>
      <c r="G1906" s="126"/>
      <c r="H1906" s="36"/>
      <c r="I1906" s="127"/>
      <c r="J1906" s="35"/>
      <c r="K1906" s="36"/>
      <c r="L1906" s="162"/>
    </row>
    <row r="1907" spans="1:12" s="254" customFormat="1" ht="15" customHeight="1">
      <c r="A1907" s="249" t="s">
        <v>174</v>
      </c>
      <c r="B1907" s="250" t="s">
        <v>6193</v>
      </c>
      <c r="C1907" s="250" t="s">
        <v>5990</v>
      </c>
      <c r="D1907" s="251" t="s">
        <v>6194</v>
      </c>
      <c r="E1907" s="252">
        <v>1</v>
      </c>
      <c r="F1907" s="253">
        <v>44606</v>
      </c>
      <c r="G1907" s="126"/>
      <c r="H1907" s="36"/>
      <c r="I1907" s="127"/>
      <c r="J1907" s="35"/>
      <c r="K1907" s="36"/>
      <c r="L1907" s="162"/>
    </row>
    <row r="1908" spans="1:12" s="254" customFormat="1" ht="15" customHeight="1">
      <c r="A1908" s="249">
        <v>1305701</v>
      </c>
      <c r="B1908" s="250" t="s">
        <v>6195</v>
      </c>
      <c r="C1908" s="250" t="s">
        <v>6196</v>
      </c>
      <c r="D1908" s="251" t="s">
        <v>6197</v>
      </c>
      <c r="E1908" s="252">
        <v>2</v>
      </c>
      <c r="F1908" s="253">
        <v>43125</v>
      </c>
      <c r="G1908" s="126"/>
      <c r="H1908" s="36" t="s">
        <v>6198</v>
      </c>
      <c r="I1908" s="127" t="s">
        <v>5993</v>
      </c>
      <c r="J1908" s="35"/>
      <c r="K1908" s="36"/>
      <c r="L1908" s="162"/>
    </row>
    <row r="1909" spans="1:12" s="254" customFormat="1" ht="15" customHeight="1">
      <c r="A1909" s="249">
        <v>1305956</v>
      </c>
      <c r="B1909" s="250" t="s">
        <v>6199</v>
      </c>
      <c r="C1909" s="250" t="s">
        <v>6200</v>
      </c>
      <c r="D1909" s="251" t="s">
        <v>6197</v>
      </c>
      <c r="E1909" s="252">
        <v>2</v>
      </c>
      <c r="F1909" s="253">
        <v>43126</v>
      </c>
      <c r="G1909" s="126"/>
      <c r="H1909" s="36" t="s">
        <v>6201</v>
      </c>
      <c r="I1909" s="127" t="s">
        <v>5993</v>
      </c>
      <c r="J1909" s="35"/>
      <c r="K1909" s="36"/>
      <c r="L1909" s="162"/>
    </row>
    <row r="1910" spans="1:12" s="254" customFormat="1" ht="15" customHeight="1">
      <c r="A1910" s="249">
        <v>1305982</v>
      </c>
      <c r="B1910" s="250" t="s">
        <v>6202</v>
      </c>
      <c r="C1910" s="250" t="s">
        <v>6203</v>
      </c>
      <c r="D1910" s="251" t="s">
        <v>6197</v>
      </c>
      <c r="E1910" s="252">
        <v>2</v>
      </c>
      <c r="F1910" s="253">
        <v>43127</v>
      </c>
      <c r="G1910" s="126"/>
      <c r="H1910" s="36" t="s">
        <v>6204</v>
      </c>
      <c r="I1910" s="127" t="s">
        <v>5993</v>
      </c>
      <c r="J1910" s="35"/>
      <c r="K1910" s="36"/>
      <c r="L1910" s="162"/>
    </row>
    <row r="1911" spans="1:12" ht="15" customHeight="1">
      <c r="A1911" s="249">
        <v>1305972</v>
      </c>
      <c r="B1911" s="250" t="s">
        <v>6205</v>
      </c>
      <c r="C1911" s="250" t="s">
        <v>6206</v>
      </c>
      <c r="D1911" s="251" t="s">
        <v>6197</v>
      </c>
      <c r="E1911" s="252">
        <v>2</v>
      </c>
      <c r="F1911" s="253">
        <v>43127</v>
      </c>
      <c r="G1911" s="126"/>
      <c r="H1911" s="36" t="s">
        <v>6207</v>
      </c>
      <c r="I1911" s="127" t="s">
        <v>5993</v>
      </c>
      <c r="J1911" s="35"/>
      <c r="K1911" s="36"/>
      <c r="L1911" s="162"/>
    </row>
    <row r="1912" spans="1:12" ht="15" customHeight="1">
      <c r="A1912" s="249">
        <v>1305969</v>
      </c>
      <c r="B1912" s="250" t="s">
        <v>6208</v>
      </c>
      <c r="C1912" s="250" t="s">
        <v>6209</v>
      </c>
      <c r="D1912" s="251" t="s">
        <v>6197</v>
      </c>
      <c r="E1912" s="252">
        <v>2</v>
      </c>
      <c r="F1912" s="253">
        <v>43127</v>
      </c>
      <c r="G1912" s="126"/>
      <c r="H1912" s="36" t="s">
        <v>6204</v>
      </c>
      <c r="I1912" s="127" t="s">
        <v>5993</v>
      </c>
      <c r="J1912" s="35"/>
      <c r="K1912" s="36"/>
      <c r="L1912" s="162"/>
    </row>
    <row r="1913" spans="1:12" ht="15" customHeight="1">
      <c r="A1913" s="249">
        <v>1305846</v>
      </c>
      <c r="B1913" s="250" t="s">
        <v>6210</v>
      </c>
      <c r="C1913" s="250" t="s">
        <v>5977</v>
      </c>
      <c r="D1913" s="251" t="s">
        <v>6211</v>
      </c>
      <c r="E1913" s="252">
        <v>2</v>
      </c>
      <c r="F1913" s="253">
        <v>43845</v>
      </c>
      <c r="G1913" s="126"/>
      <c r="H1913" s="36" t="s">
        <v>6212</v>
      </c>
      <c r="I1913" s="127" t="s">
        <v>6213</v>
      </c>
      <c r="J1913" s="35"/>
      <c r="K1913" s="36"/>
      <c r="L1913" s="162"/>
    </row>
    <row r="1914" spans="1:12" ht="15" customHeight="1">
      <c r="A1914" s="249">
        <v>1119338</v>
      </c>
      <c r="B1914" s="250" t="s">
        <v>6214</v>
      </c>
      <c r="C1914" s="250" t="s">
        <v>6215</v>
      </c>
      <c r="D1914" s="251" t="s">
        <v>6216</v>
      </c>
      <c r="E1914" s="252">
        <v>2</v>
      </c>
      <c r="F1914" s="253">
        <v>44327</v>
      </c>
      <c r="G1914" s="126">
        <v>1119338</v>
      </c>
      <c r="H1914" s="36" t="s">
        <v>6217</v>
      </c>
      <c r="I1914" s="127" t="s">
        <v>6213</v>
      </c>
      <c r="J1914" s="35"/>
      <c r="K1914" s="36"/>
      <c r="L1914" s="162"/>
    </row>
    <row r="1915" spans="1:12" ht="15" customHeight="1">
      <c r="A1915" s="249">
        <v>1119339</v>
      </c>
      <c r="B1915" s="250" t="s">
        <v>6218</v>
      </c>
      <c r="C1915" s="250" t="s">
        <v>6219</v>
      </c>
      <c r="D1915" s="251" t="s">
        <v>6216</v>
      </c>
      <c r="E1915" s="252">
        <v>2</v>
      </c>
      <c r="F1915" s="253">
        <v>44327</v>
      </c>
      <c r="G1915" s="126">
        <v>1119339</v>
      </c>
      <c r="H1915" s="36" t="s">
        <v>6220</v>
      </c>
      <c r="I1915" s="127" t="s">
        <v>6213</v>
      </c>
      <c r="J1915" s="35"/>
      <c r="K1915" s="36"/>
      <c r="L1915" s="162"/>
    </row>
    <row r="1916" spans="1:12" ht="15" customHeight="1">
      <c r="A1916" s="249">
        <v>1119340</v>
      </c>
      <c r="B1916" s="250" t="s">
        <v>6221</v>
      </c>
      <c r="C1916" s="250" t="s">
        <v>6222</v>
      </c>
      <c r="D1916" s="251" t="s">
        <v>6216</v>
      </c>
      <c r="E1916" s="252">
        <v>2</v>
      </c>
      <c r="F1916" s="253">
        <v>44327</v>
      </c>
      <c r="G1916" s="126">
        <v>1119340</v>
      </c>
      <c r="H1916" s="36" t="s">
        <v>6223</v>
      </c>
      <c r="I1916" s="127" t="s">
        <v>6213</v>
      </c>
      <c r="J1916" s="35"/>
      <c r="K1916" s="36"/>
      <c r="L1916" s="162"/>
    </row>
    <row r="1917" spans="1:12" ht="15" customHeight="1">
      <c r="A1917" s="249" t="s">
        <v>174</v>
      </c>
      <c r="B1917" s="250" t="s">
        <v>6224</v>
      </c>
      <c r="C1917" s="250" t="s">
        <v>6225</v>
      </c>
      <c r="D1917" s="251" t="s">
        <v>6226</v>
      </c>
      <c r="E1917" s="252">
        <v>2</v>
      </c>
      <c r="F1917" s="253">
        <v>44221</v>
      </c>
      <c r="G1917" s="126"/>
      <c r="H1917" s="36"/>
      <c r="I1917" s="127"/>
      <c r="J1917" s="35"/>
      <c r="K1917" s="36"/>
      <c r="L1917" s="162"/>
    </row>
    <row r="1918" spans="1:12" ht="15" customHeight="1">
      <c r="A1918" s="249" t="s">
        <v>174</v>
      </c>
      <c r="B1918" s="250" t="s">
        <v>6227</v>
      </c>
      <c r="C1918" s="250" t="s">
        <v>6225</v>
      </c>
      <c r="D1918" s="251" t="s">
        <v>6228</v>
      </c>
      <c r="E1918" s="252">
        <v>1</v>
      </c>
      <c r="F1918" s="253">
        <v>43110</v>
      </c>
      <c r="G1918" s="126"/>
      <c r="H1918" s="36"/>
      <c r="I1918" s="127"/>
      <c r="J1918" s="35"/>
      <c r="K1918" s="36"/>
      <c r="L1918" s="162"/>
    </row>
    <row r="1919" spans="1:12" ht="15" customHeight="1">
      <c r="A1919" s="249" t="s">
        <v>174</v>
      </c>
      <c r="B1919" s="250" t="s">
        <v>6229</v>
      </c>
      <c r="C1919" s="250" t="s">
        <v>6225</v>
      </c>
      <c r="D1919" s="251" t="s">
        <v>6230</v>
      </c>
      <c r="E1919" s="252">
        <v>1</v>
      </c>
      <c r="F1919" s="253">
        <v>43110</v>
      </c>
      <c r="G1919" s="126"/>
      <c r="H1919" s="36" t="s">
        <v>6231</v>
      </c>
      <c r="I1919" s="127" t="s">
        <v>6213</v>
      </c>
      <c r="J1919" s="35"/>
      <c r="K1919" s="36"/>
      <c r="L1919" s="162"/>
    </row>
    <row r="1920" spans="1:12" ht="15" customHeight="1">
      <c r="A1920" s="249" t="s">
        <v>174</v>
      </c>
      <c r="B1920" s="250" t="s">
        <v>6232</v>
      </c>
      <c r="C1920" s="250" t="s">
        <v>6225</v>
      </c>
      <c r="D1920" s="251" t="s">
        <v>6230</v>
      </c>
      <c r="E1920" s="252">
        <v>1</v>
      </c>
      <c r="F1920" s="253">
        <v>43110</v>
      </c>
      <c r="G1920" s="126"/>
      <c r="H1920" s="36" t="s">
        <v>6231</v>
      </c>
      <c r="I1920" s="127" t="s">
        <v>6213</v>
      </c>
      <c r="J1920" s="35"/>
      <c r="K1920" s="36"/>
      <c r="L1920" s="162"/>
    </row>
    <row r="1921" spans="1:12" ht="15" customHeight="1">
      <c r="A1921" s="249" t="s">
        <v>174</v>
      </c>
      <c r="B1921" s="250" t="s">
        <v>6233</v>
      </c>
      <c r="C1921" s="250" t="s">
        <v>6225</v>
      </c>
      <c r="D1921" s="251" t="s">
        <v>6230</v>
      </c>
      <c r="E1921" s="252">
        <v>1</v>
      </c>
      <c r="F1921" s="253">
        <v>43110</v>
      </c>
      <c r="G1921" s="126"/>
      <c r="H1921" s="36" t="s">
        <v>6231</v>
      </c>
      <c r="I1921" s="127" t="s">
        <v>6213</v>
      </c>
      <c r="J1921" s="35"/>
      <c r="K1921" s="36"/>
      <c r="L1921" s="162"/>
    </row>
    <row r="1922" spans="1:12" ht="15" customHeight="1">
      <c r="A1922" s="249" t="s">
        <v>174</v>
      </c>
      <c r="B1922" s="250" t="s">
        <v>6234</v>
      </c>
      <c r="C1922" s="250" t="s">
        <v>6225</v>
      </c>
      <c r="D1922" s="251" t="s">
        <v>6235</v>
      </c>
      <c r="E1922" s="252">
        <v>2</v>
      </c>
      <c r="F1922" s="253">
        <v>44216</v>
      </c>
      <c r="G1922" s="126"/>
      <c r="H1922" s="36" t="s">
        <v>6236</v>
      </c>
      <c r="I1922" s="127" t="s">
        <v>6213</v>
      </c>
      <c r="J1922" s="35"/>
      <c r="K1922" s="36"/>
      <c r="L1922" s="162"/>
    </row>
    <row r="1923" spans="1:12" ht="15" customHeight="1">
      <c r="A1923" s="249" t="s">
        <v>174</v>
      </c>
      <c r="B1923" s="250" t="s">
        <v>6237</v>
      </c>
      <c r="C1923" s="250" t="s">
        <v>6225</v>
      </c>
      <c r="D1923" s="251" t="s">
        <v>6238</v>
      </c>
      <c r="E1923" s="252">
        <v>2</v>
      </c>
      <c r="F1923" s="253">
        <v>44216</v>
      </c>
      <c r="G1923" s="126"/>
      <c r="H1923" s="36"/>
      <c r="I1923" s="127"/>
      <c r="J1923" s="35"/>
      <c r="K1923" s="36"/>
      <c r="L1923" s="162"/>
    </row>
    <row r="1924" spans="1:12" ht="15" customHeight="1">
      <c r="A1924" s="249" t="s">
        <v>174</v>
      </c>
      <c r="B1924" s="250" t="s">
        <v>6239</v>
      </c>
      <c r="C1924" s="250" t="s">
        <v>6225</v>
      </c>
      <c r="D1924" s="251" t="s">
        <v>6238</v>
      </c>
      <c r="E1924" s="252">
        <v>2</v>
      </c>
      <c r="F1924" s="253">
        <v>44216</v>
      </c>
      <c r="G1924" s="126"/>
      <c r="H1924" s="36"/>
      <c r="I1924" s="127"/>
      <c r="J1924" s="35"/>
      <c r="K1924" s="36"/>
      <c r="L1924" s="162"/>
    </row>
    <row r="1925" spans="1:12" ht="15" customHeight="1">
      <c r="A1925" s="249" t="s">
        <v>174</v>
      </c>
      <c r="B1925" s="250" t="s">
        <v>6240</v>
      </c>
      <c r="C1925" s="250" t="s">
        <v>6225</v>
      </c>
      <c r="D1925" s="251" t="s">
        <v>6241</v>
      </c>
      <c r="E1925" s="252">
        <v>2</v>
      </c>
      <c r="F1925" s="253">
        <v>43482</v>
      </c>
      <c r="G1925" s="126"/>
      <c r="H1925" s="36"/>
      <c r="I1925" s="127" t="s">
        <v>6213</v>
      </c>
      <c r="J1925" s="35"/>
      <c r="K1925" s="36"/>
      <c r="L1925" s="162"/>
    </row>
    <row r="1926" spans="1:12" ht="15" customHeight="1">
      <c r="A1926" s="255" t="s">
        <v>6242</v>
      </c>
      <c r="B1926" s="256" t="s">
        <v>6243</v>
      </c>
      <c r="C1926" s="256" t="s">
        <v>6244</v>
      </c>
      <c r="D1926" s="256" t="s">
        <v>6245</v>
      </c>
      <c r="E1926" s="124">
        <v>2</v>
      </c>
      <c r="F1926" s="125">
        <v>43502</v>
      </c>
      <c r="G1926" s="126">
        <v>980940</v>
      </c>
      <c r="H1926" s="36" t="s">
        <v>6246</v>
      </c>
      <c r="I1926" s="127" t="s">
        <v>3833</v>
      </c>
      <c r="J1926" s="35"/>
      <c r="K1926" s="36"/>
      <c r="L1926" s="162"/>
    </row>
    <row r="1927" spans="1:12" ht="15" customHeight="1">
      <c r="A1927" s="255">
        <v>1327863</v>
      </c>
      <c r="B1927" s="256" t="s">
        <v>6247</v>
      </c>
      <c r="C1927" s="256" t="s">
        <v>6244</v>
      </c>
      <c r="D1927" s="256" t="s">
        <v>6248</v>
      </c>
      <c r="E1927" s="124">
        <v>3</v>
      </c>
      <c r="F1927" s="125">
        <v>45629</v>
      </c>
      <c r="G1927" s="126">
        <v>980938</v>
      </c>
      <c r="H1927" s="36" t="s">
        <v>6249</v>
      </c>
      <c r="I1927" s="127" t="s">
        <v>3833</v>
      </c>
      <c r="J1927" s="35"/>
      <c r="K1927" s="36"/>
      <c r="L1927" s="162"/>
    </row>
    <row r="1928" spans="1:12" ht="15" customHeight="1">
      <c r="A1928" s="255">
        <v>1327873</v>
      </c>
      <c r="B1928" s="256" t="s">
        <v>6250</v>
      </c>
      <c r="C1928" s="256" t="s">
        <v>6251</v>
      </c>
      <c r="D1928" s="256" t="s">
        <v>6252</v>
      </c>
      <c r="E1928" s="124">
        <v>2</v>
      </c>
      <c r="F1928" s="125">
        <v>43502</v>
      </c>
      <c r="G1928" s="126">
        <v>980939</v>
      </c>
      <c r="H1928" s="36" t="s">
        <v>6253</v>
      </c>
      <c r="I1928" s="127" t="s">
        <v>3833</v>
      </c>
      <c r="J1928" s="35"/>
      <c r="K1928" s="36"/>
      <c r="L1928" s="162"/>
    </row>
    <row r="1929" spans="1:12" ht="15" customHeight="1">
      <c r="A1929" s="255">
        <v>1327892</v>
      </c>
      <c r="B1929" s="256" t="s">
        <v>6254</v>
      </c>
      <c r="C1929" s="256" t="s">
        <v>6255</v>
      </c>
      <c r="D1929" s="256" t="s">
        <v>6256</v>
      </c>
      <c r="E1929" s="124">
        <v>2</v>
      </c>
      <c r="F1929" s="125">
        <v>43502</v>
      </c>
      <c r="G1929" s="126">
        <v>1143136</v>
      </c>
      <c r="H1929" s="36" t="s">
        <v>6257</v>
      </c>
      <c r="I1929" s="127" t="s">
        <v>3833</v>
      </c>
      <c r="J1929" s="35"/>
      <c r="K1929" s="36"/>
      <c r="L1929" s="162"/>
    </row>
    <row r="1930" spans="1:12" ht="15" customHeight="1">
      <c r="A1930" s="255" t="s">
        <v>6258</v>
      </c>
      <c r="B1930" s="256" t="s">
        <v>6259</v>
      </c>
      <c r="C1930" s="256" t="s">
        <v>6255</v>
      </c>
      <c r="D1930" s="256" t="s">
        <v>6256</v>
      </c>
      <c r="E1930" s="124">
        <v>2</v>
      </c>
      <c r="F1930" s="125">
        <v>43502</v>
      </c>
      <c r="G1930" s="126">
        <v>1143143</v>
      </c>
      <c r="H1930" s="36" t="s">
        <v>6260</v>
      </c>
      <c r="I1930" s="127" t="s">
        <v>3833</v>
      </c>
      <c r="J1930" s="35"/>
      <c r="K1930" s="36"/>
      <c r="L1930" s="162"/>
    </row>
    <row r="1931" spans="1:12" ht="15" customHeight="1">
      <c r="A1931" s="255">
        <v>957365</v>
      </c>
      <c r="B1931" s="256" t="s">
        <v>6261</v>
      </c>
      <c r="C1931" s="256" t="s">
        <v>2442</v>
      </c>
      <c r="D1931" s="256" t="s">
        <v>6262</v>
      </c>
      <c r="E1931" s="124">
        <v>1</v>
      </c>
      <c r="F1931" s="125">
        <v>43199</v>
      </c>
      <c r="G1931" s="126"/>
      <c r="H1931" s="36" t="s">
        <v>6263</v>
      </c>
      <c r="I1931" s="127" t="s">
        <v>5124</v>
      </c>
      <c r="J1931" s="35"/>
      <c r="K1931" s="36"/>
      <c r="L1931" s="162"/>
    </row>
    <row r="1932" spans="1:12" ht="15" customHeight="1">
      <c r="A1932" s="255">
        <v>957366</v>
      </c>
      <c r="B1932" s="256" t="s">
        <v>6264</v>
      </c>
      <c r="C1932" s="256" t="s">
        <v>2442</v>
      </c>
      <c r="D1932" s="256" t="s">
        <v>6265</v>
      </c>
      <c r="E1932" s="124">
        <v>2</v>
      </c>
      <c r="F1932" s="125">
        <v>43901</v>
      </c>
      <c r="G1932" s="126"/>
      <c r="H1932" s="36" t="s">
        <v>6266</v>
      </c>
      <c r="I1932" s="127" t="s">
        <v>5124</v>
      </c>
      <c r="J1932" s="35"/>
      <c r="K1932" s="36"/>
      <c r="L1932" s="162"/>
    </row>
    <row r="1933" spans="1:12" ht="15" customHeight="1">
      <c r="A1933" s="37">
        <v>1356017</v>
      </c>
      <c r="B1933" s="256" t="s">
        <v>6267</v>
      </c>
      <c r="C1933" s="256" t="s">
        <v>6268</v>
      </c>
      <c r="D1933" s="256" t="s">
        <v>6269</v>
      </c>
      <c r="E1933" s="124">
        <v>1</v>
      </c>
      <c r="F1933" s="125">
        <v>43550</v>
      </c>
      <c r="G1933" s="126">
        <v>948906</v>
      </c>
      <c r="H1933" s="36" t="s">
        <v>6270</v>
      </c>
      <c r="I1933" s="127" t="s">
        <v>1780</v>
      </c>
      <c r="J1933" s="35"/>
      <c r="K1933" s="36"/>
      <c r="L1933" s="162"/>
    </row>
    <row r="1934" spans="1:12" ht="15" customHeight="1">
      <c r="A1934" s="37">
        <v>1385461</v>
      </c>
      <c r="B1934" s="256" t="s">
        <v>6271</v>
      </c>
      <c r="C1934" s="256" t="s">
        <v>6255</v>
      </c>
      <c r="D1934" s="256" t="s">
        <v>6272</v>
      </c>
      <c r="E1934" s="124">
        <v>1</v>
      </c>
      <c r="F1934" s="125">
        <v>44168</v>
      </c>
      <c r="G1934" s="126"/>
      <c r="H1934" s="36"/>
      <c r="I1934" s="127"/>
      <c r="J1934" s="35"/>
      <c r="K1934" s="36"/>
      <c r="L1934" s="162"/>
    </row>
    <row r="1935" spans="1:12" ht="15" customHeight="1">
      <c r="A1935" s="255">
        <v>1260831</v>
      </c>
      <c r="B1935" s="256" t="s">
        <v>6273</v>
      </c>
      <c r="C1935" s="256" t="s">
        <v>6274</v>
      </c>
      <c r="D1935" s="256" t="s">
        <v>6275</v>
      </c>
      <c r="E1935" s="124">
        <v>3</v>
      </c>
      <c r="F1935" s="125">
        <v>44452</v>
      </c>
      <c r="G1935" s="126">
        <v>114309</v>
      </c>
      <c r="H1935" s="36" t="s">
        <v>6276</v>
      </c>
      <c r="I1935" s="127" t="s">
        <v>6277</v>
      </c>
      <c r="J1935" s="35"/>
      <c r="K1935" s="36"/>
      <c r="L1935" s="162"/>
    </row>
    <row r="1936" spans="1:12" ht="15" customHeight="1">
      <c r="A1936" s="255" t="s">
        <v>174</v>
      </c>
      <c r="B1936" s="256" t="s">
        <v>6278</v>
      </c>
      <c r="C1936" s="256" t="s">
        <v>6279</v>
      </c>
      <c r="D1936" s="256" t="s">
        <v>6280</v>
      </c>
      <c r="E1936" s="124">
        <v>3</v>
      </c>
      <c r="F1936" s="125">
        <v>44452</v>
      </c>
      <c r="G1936" s="126"/>
      <c r="H1936" s="36" t="s">
        <v>6281</v>
      </c>
      <c r="I1936" s="127" t="s">
        <v>6277</v>
      </c>
      <c r="J1936" s="35"/>
      <c r="K1936" s="36"/>
      <c r="L1936" s="162"/>
    </row>
    <row r="1937" spans="1:12" ht="15" customHeight="1">
      <c r="A1937" s="255">
        <v>1260832</v>
      </c>
      <c r="B1937" s="256" t="s">
        <v>6282</v>
      </c>
      <c r="C1937" s="256" t="s">
        <v>6283</v>
      </c>
      <c r="D1937" s="256" t="s">
        <v>6284</v>
      </c>
      <c r="E1937" s="124">
        <v>3</v>
      </c>
      <c r="F1937" s="125">
        <v>45694</v>
      </c>
      <c r="G1937" s="126">
        <v>114297</v>
      </c>
      <c r="H1937" s="36" t="s">
        <v>6285</v>
      </c>
      <c r="I1937" s="127" t="s">
        <v>6286</v>
      </c>
      <c r="J1937" s="35"/>
      <c r="K1937" s="36"/>
      <c r="L1937" s="162"/>
    </row>
    <row r="1938" spans="1:12" ht="15" customHeight="1">
      <c r="A1938" s="258" t="s">
        <v>174</v>
      </c>
      <c r="B1938" s="257" t="s">
        <v>6287</v>
      </c>
      <c r="C1938" s="257" t="s">
        <v>6288</v>
      </c>
      <c r="D1938" s="257" t="s">
        <v>6289</v>
      </c>
      <c r="E1938" s="124">
        <v>1</v>
      </c>
      <c r="F1938" s="125">
        <v>42415</v>
      </c>
      <c r="G1938" s="126">
        <v>114305</v>
      </c>
      <c r="H1938" s="36" t="s">
        <v>6290</v>
      </c>
      <c r="I1938" s="127" t="s">
        <v>2680</v>
      </c>
      <c r="J1938" s="35"/>
      <c r="K1938" s="36"/>
      <c r="L1938" s="162"/>
    </row>
    <row r="1939" spans="1:12" ht="15" customHeight="1">
      <c r="A1939" s="255">
        <v>1369912</v>
      </c>
      <c r="B1939" s="256" t="s">
        <v>6291</v>
      </c>
      <c r="C1939" s="256" t="s">
        <v>6279</v>
      </c>
      <c r="D1939" s="256" t="s">
        <v>6292</v>
      </c>
      <c r="E1939" s="124">
        <v>2</v>
      </c>
      <c r="F1939" s="125">
        <v>44680</v>
      </c>
      <c r="G1939" s="126">
        <v>117629</v>
      </c>
      <c r="H1939" s="36" t="s">
        <v>6293</v>
      </c>
      <c r="I1939" s="127" t="s">
        <v>3777</v>
      </c>
      <c r="J1939" s="35"/>
      <c r="K1939" s="36"/>
      <c r="L1939" s="162"/>
    </row>
    <row r="1940" spans="1:12" ht="15" customHeight="1">
      <c r="A1940" s="37">
        <v>1389027</v>
      </c>
      <c r="B1940" s="256" t="s">
        <v>6294</v>
      </c>
      <c r="C1940" s="256" t="s">
        <v>6295</v>
      </c>
      <c r="D1940" s="256" t="s">
        <v>6296</v>
      </c>
      <c r="E1940" s="124">
        <v>2</v>
      </c>
      <c r="F1940" s="125">
        <v>44221</v>
      </c>
      <c r="G1940" s="126">
        <v>823094</v>
      </c>
      <c r="H1940" s="36" t="s">
        <v>6297</v>
      </c>
      <c r="I1940" s="127" t="s">
        <v>3838</v>
      </c>
      <c r="J1940" s="35"/>
      <c r="K1940" s="36"/>
      <c r="L1940" s="162"/>
    </row>
    <row r="1941" spans="1:12" ht="15" customHeight="1">
      <c r="A1941" s="255" t="s">
        <v>174</v>
      </c>
      <c r="B1941" s="256" t="s">
        <v>6298</v>
      </c>
      <c r="C1941" s="256" t="s">
        <v>6274</v>
      </c>
      <c r="D1941" s="256" t="s">
        <v>6299</v>
      </c>
      <c r="E1941" s="124">
        <v>2</v>
      </c>
      <c r="F1941" s="125">
        <v>45376</v>
      </c>
      <c r="G1941" s="126"/>
      <c r="H1941" s="36" t="s">
        <v>6300</v>
      </c>
      <c r="I1941" s="127" t="s">
        <v>6286</v>
      </c>
      <c r="J1941" s="35"/>
      <c r="K1941" s="36"/>
      <c r="L1941" s="162"/>
    </row>
    <row r="1942" spans="1:12" ht="15" customHeight="1">
      <c r="A1942" s="255" t="s">
        <v>174</v>
      </c>
      <c r="B1942" s="256" t="s">
        <v>6301</v>
      </c>
      <c r="C1942" s="256" t="s">
        <v>6274</v>
      </c>
      <c r="D1942" s="256" t="s">
        <v>6299</v>
      </c>
      <c r="E1942" s="124">
        <v>2</v>
      </c>
      <c r="F1942" s="125">
        <v>45376</v>
      </c>
      <c r="G1942" s="126"/>
      <c r="H1942" s="36" t="s">
        <v>6302</v>
      </c>
      <c r="I1942" s="127" t="s">
        <v>6286</v>
      </c>
      <c r="J1942" s="35"/>
      <c r="K1942" s="36"/>
      <c r="L1942" s="162"/>
    </row>
    <row r="1943" spans="1:12" ht="15" customHeight="1">
      <c r="A1943" s="255" t="s">
        <v>6303</v>
      </c>
      <c r="B1943" s="256" t="s">
        <v>6304</v>
      </c>
      <c r="C1943" s="256" t="s">
        <v>6279</v>
      </c>
      <c r="D1943" s="256" t="s">
        <v>6305</v>
      </c>
      <c r="E1943" s="124">
        <v>2</v>
      </c>
      <c r="F1943" s="125">
        <v>43599</v>
      </c>
      <c r="G1943" s="126">
        <v>117637</v>
      </c>
      <c r="H1943" s="36" t="s">
        <v>6306</v>
      </c>
      <c r="I1943" s="127" t="s">
        <v>5752</v>
      </c>
      <c r="J1943" s="35"/>
      <c r="K1943" s="36"/>
      <c r="L1943" s="162"/>
    </row>
    <row r="1944" spans="1:12" ht="15" customHeight="1">
      <c r="A1944" s="255" t="s">
        <v>174</v>
      </c>
      <c r="B1944" s="256" t="s">
        <v>6307</v>
      </c>
      <c r="C1944" s="256" t="s">
        <v>6308</v>
      </c>
      <c r="D1944" s="256" t="s">
        <v>6309</v>
      </c>
      <c r="E1944" s="124">
        <v>3</v>
      </c>
      <c r="F1944" s="125">
        <v>43411</v>
      </c>
      <c r="G1944" s="126">
        <v>114303</v>
      </c>
      <c r="H1944" s="36" t="s">
        <v>6310</v>
      </c>
      <c r="I1944" s="127" t="s">
        <v>2725</v>
      </c>
      <c r="J1944" s="35"/>
      <c r="K1944" s="36"/>
      <c r="L1944" s="162"/>
    </row>
    <row r="1945" spans="1:12" ht="15" customHeight="1">
      <c r="A1945" s="258" t="s">
        <v>174</v>
      </c>
      <c r="B1945" s="257" t="s">
        <v>6311</v>
      </c>
      <c r="C1945" s="257" t="s">
        <v>6279</v>
      </c>
      <c r="D1945" s="257" t="s">
        <v>6312</v>
      </c>
      <c r="E1945" s="124">
        <v>2</v>
      </c>
      <c r="F1945" s="125">
        <v>42926</v>
      </c>
      <c r="G1945" s="126"/>
      <c r="H1945" s="36" t="s">
        <v>6313</v>
      </c>
      <c r="I1945" s="127" t="s">
        <v>3870</v>
      </c>
      <c r="J1945" s="35"/>
      <c r="K1945" s="36"/>
      <c r="L1945" s="162"/>
    </row>
    <row r="1946" spans="1:12" ht="15" customHeight="1">
      <c r="A1946" s="255">
        <v>1369874</v>
      </c>
      <c r="B1946" s="256" t="s">
        <v>6314</v>
      </c>
      <c r="C1946" s="256" t="s">
        <v>6279</v>
      </c>
      <c r="D1946" s="256" t="s">
        <v>6315</v>
      </c>
      <c r="E1946" s="124">
        <v>2</v>
      </c>
      <c r="F1946" s="125">
        <v>43963</v>
      </c>
      <c r="G1946" s="126"/>
      <c r="H1946" s="36" t="s">
        <v>6316</v>
      </c>
      <c r="I1946" s="127" t="s">
        <v>3777</v>
      </c>
      <c r="J1946" s="35"/>
      <c r="K1946" s="36"/>
      <c r="L1946" s="162"/>
    </row>
    <row r="1947" spans="1:12" ht="15" customHeight="1">
      <c r="A1947" s="255" t="s">
        <v>6317</v>
      </c>
      <c r="B1947" s="256" t="s">
        <v>6318</v>
      </c>
      <c r="C1947" s="256" t="s">
        <v>6288</v>
      </c>
      <c r="D1947" s="256" t="s">
        <v>6319</v>
      </c>
      <c r="E1947" s="124">
        <v>2</v>
      </c>
      <c r="F1947" s="125">
        <v>43963</v>
      </c>
      <c r="G1947" s="126">
        <v>117640</v>
      </c>
      <c r="H1947" s="36" t="s">
        <v>6320</v>
      </c>
      <c r="I1947" s="127" t="s">
        <v>3777</v>
      </c>
      <c r="J1947" s="35"/>
      <c r="K1947" s="36"/>
      <c r="L1947" s="162"/>
    </row>
    <row r="1948" spans="1:12" ht="15" customHeight="1">
      <c r="A1948" s="37">
        <v>1383598</v>
      </c>
      <c r="B1948" s="256" t="s">
        <v>6321</v>
      </c>
      <c r="C1948" s="256" t="s">
        <v>6322</v>
      </c>
      <c r="D1948" s="256" t="s">
        <v>6323</v>
      </c>
      <c r="E1948" s="124">
        <v>2</v>
      </c>
      <c r="F1948" s="125">
        <v>44132</v>
      </c>
      <c r="G1948" s="126"/>
      <c r="H1948" s="36" t="s">
        <v>6324</v>
      </c>
      <c r="I1948" s="127" t="s">
        <v>3833</v>
      </c>
      <c r="J1948" s="35"/>
      <c r="K1948" s="36"/>
      <c r="L1948" s="162"/>
    </row>
    <row r="1949" spans="1:12" ht="15" customHeight="1">
      <c r="A1949" s="258">
        <v>114304</v>
      </c>
      <c r="B1949" s="257" t="s">
        <v>6325</v>
      </c>
      <c r="C1949" s="257" t="s">
        <v>6326</v>
      </c>
      <c r="D1949" s="257" t="s">
        <v>6327</v>
      </c>
      <c r="E1949" s="124">
        <v>1</v>
      </c>
      <c r="F1949" s="125">
        <v>42408</v>
      </c>
      <c r="G1949" s="126"/>
      <c r="H1949" s="36" t="s">
        <v>6328</v>
      </c>
      <c r="I1949" s="127" t="s">
        <v>4892</v>
      </c>
      <c r="J1949" s="35"/>
      <c r="K1949" s="36"/>
      <c r="L1949" s="162"/>
    </row>
    <row r="1950" spans="1:12" ht="15" customHeight="1">
      <c r="A1950" s="255" t="s">
        <v>6329</v>
      </c>
      <c r="B1950" s="256" t="s">
        <v>6330</v>
      </c>
      <c r="C1950" s="256" t="s">
        <v>6331</v>
      </c>
      <c r="D1950" s="256" t="s">
        <v>6332</v>
      </c>
      <c r="E1950" s="124">
        <v>3</v>
      </c>
      <c r="F1950" s="125">
        <v>44699</v>
      </c>
      <c r="G1950" s="126">
        <v>114286</v>
      </c>
      <c r="H1950" s="36" t="s">
        <v>6333</v>
      </c>
      <c r="I1950" s="127" t="s">
        <v>6286</v>
      </c>
      <c r="J1950" s="35"/>
      <c r="K1950" s="36"/>
      <c r="L1950" s="162"/>
    </row>
    <row r="1951" spans="1:12" ht="15" customHeight="1">
      <c r="A1951" s="258">
        <v>1260834</v>
      </c>
      <c r="B1951" s="257" t="s">
        <v>6334</v>
      </c>
      <c r="C1951" s="257" t="s">
        <v>6288</v>
      </c>
      <c r="D1951" s="257" t="s">
        <v>6335</v>
      </c>
      <c r="E1951" s="124">
        <v>2</v>
      </c>
      <c r="F1951" s="125">
        <v>42926</v>
      </c>
      <c r="G1951" s="126">
        <v>114299</v>
      </c>
      <c r="H1951" s="36" t="s">
        <v>6336</v>
      </c>
      <c r="I1951" s="127" t="s">
        <v>6286</v>
      </c>
      <c r="J1951" s="35"/>
      <c r="K1951" s="36"/>
      <c r="L1951" s="162"/>
    </row>
    <row r="1952" spans="1:12" ht="15" customHeight="1">
      <c r="A1952" s="258">
        <v>1260835</v>
      </c>
      <c r="B1952" s="257" t="s">
        <v>6337</v>
      </c>
      <c r="C1952" s="257" t="s">
        <v>6283</v>
      </c>
      <c r="D1952" s="257" t="s">
        <v>6338</v>
      </c>
      <c r="E1952" s="124">
        <v>2</v>
      </c>
      <c r="F1952" s="125">
        <v>42926</v>
      </c>
      <c r="G1952" s="126">
        <v>114300</v>
      </c>
      <c r="H1952" s="36" t="s">
        <v>6339</v>
      </c>
      <c r="I1952" s="127" t="s">
        <v>6286</v>
      </c>
      <c r="J1952" s="35"/>
      <c r="K1952" s="36"/>
      <c r="L1952" s="162"/>
    </row>
    <row r="1953" spans="1:12" ht="15" customHeight="1">
      <c r="A1953" s="37">
        <v>1369875</v>
      </c>
      <c r="B1953" s="256" t="s">
        <v>6340</v>
      </c>
      <c r="C1953" s="256" t="s">
        <v>6341</v>
      </c>
      <c r="D1953" s="256" t="s">
        <v>6342</v>
      </c>
      <c r="E1953" s="124">
        <v>4</v>
      </c>
      <c r="F1953" s="125">
        <v>45352</v>
      </c>
      <c r="G1953" s="126">
        <v>1156456</v>
      </c>
      <c r="H1953" s="36" t="s">
        <v>6343</v>
      </c>
      <c r="I1953" s="127" t="s">
        <v>6344</v>
      </c>
      <c r="J1953" s="35"/>
      <c r="K1953" s="36" t="s">
        <v>6345</v>
      </c>
      <c r="L1953" s="162" t="s">
        <v>6346</v>
      </c>
    </row>
    <row r="1954" spans="1:12" ht="15" customHeight="1">
      <c r="A1954" s="37">
        <v>1369880</v>
      </c>
      <c r="B1954" s="256" t="s">
        <v>6347</v>
      </c>
      <c r="C1954" s="256" t="s">
        <v>6348</v>
      </c>
      <c r="D1954" s="256" t="s">
        <v>6342</v>
      </c>
      <c r="E1954" s="124">
        <v>4</v>
      </c>
      <c r="F1954" s="125">
        <v>45352</v>
      </c>
      <c r="G1954" s="126"/>
      <c r="H1954" s="36" t="s">
        <v>45</v>
      </c>
      <c r="I1954" s="127" t="s">
        <v>45</v>
      </c>
      <c r="J1954" s="35"/>
      <c r="K1954" s="36"/>
      <c r="L1954" s="162"/>
    </row>
    <row r="1955" spans="1:12" ht="15" customHeight="1">
      <c r="A1955" s="37">
        <v>1440396</v>
      </c>
      <c r="B1955" s="256" t="s">
        <v>6349</v>
      </c>
      <c r="C1955" s="256" t="s">
        <v>6350</v>
      </c>
      <c r="D1955" s="256" t="s">
        <v>6342</v>
      </c>
      <c r="E1955" s="124">
        <v>4</v>
      </c>
      <c r="F1955" s="125">
        <v>45352</v>
      </c>
      <c r="G1955" s="126"/>
      <c r="H1955" s="36"/>
      <c r="I1955" s="127"/>
      <c r="J1955" s="35"/>
      <c r="K1955" s="36"/>
      <c r="L1955" s="162"/>
    </row>
    <row r="1956" spans="1:12" ht="15" customHeight="1">
      <c r="A1956" s="255" t="s">
        <v>6351</v>
      </c>
      <c r="B1956" s="256" t="s">
        <v>6352</v>
      </c>
      <c r="C1956" s="256" t="s">
        <v>6353</v>
      </c>
      <c r="D1956" s="256" t="s">
        <v>6354</v>
      </c>
      <c r="E1956" s="124">
        <v>4</v>
      </c>
      <c r="F1956" s="125">
        <v>45352</v>
      </c>
      <c r="G1956" s="126">
        <v>1146065</v>
      </c>
      <c r="H1956" s="36" t="s">
        <v>6355</v>
      </c>
      <c r="I1956" s="127" t="s">
        <v>6344</v>
      </c>
      <c r="J1956" s="35"/>
      <c r="K1956" s="36" t="s">
        <v>6345</v>
      </c>
      <c r="L1956" s="162" t="s">
        <v>6346</v>
      </c>
    </row>
    <row r="1957" spans="1:12" ht="15" customHeight="1">
      <c r="A1957" s="255">
        <v>1315217</v>
      </c>
      <c r="B1957" s="256" t="s">
        <v>6356</v>
      </c>
      <c r="C1957" s="256" t="s">
        <v>6357</v>
      </c>
      <c r="D1957" s="256" t="s">
        <v>6354</v>
      </c>
      <c r="E1957" s="124">
        <v>4</v>
      </c>
      <c r="F1957" s="125">
        <v>45352</v>
      </c>
      <c r="G1957" s="126"/>
      <c r="H1957" s="36" t="s">
        <v>45</v>
      </c>
      <c r="I1957" s="127" t="s">
        <v>45</v>
      </c>
      <c r="J1957" s="35"/>
      <c r="K1957" s="36"/>
      <c r="L1957" s="162"/>
    </row>
    <row r="1958" spans="1:12" ht="15" customHeight="1">
      <c r="A1958" s="255">
        <v>1369871</v>
      </c>
      <c r="B1958" s="256" t="s">
        <v>6358</v>
      </c>
      <c r="C1958" s="256" t="s">
        <v>6359</v>
      </c>
      <c r="D1958" s="256" t="s">
        <v>6360</v>
      </c>
      <c r="E1958" s="124">
        <v>4</v>
      </c>
      <c r="F1958" s="125">
        <v>45352</v>
      </c>
      <c r="G1958" s="126">
        <v>1156457</v>
      </c>
      <c r="H1958" s="36" t="s">
        <v>6361</v>
      </c>
      <c r="I1958" s="127" t="s">
        <v>6344</v>
      </c>
      <c r="J1958" s="35"/>
      <c r="K1958" s="36" t="s">
        <v>6345</v>
      </c>
      <c r="L1958" s="162" t="s">
        <v>6346</v>
      </c>
    </row>
    <row r="1959" spans="1:12" ht="15" customHeight="1">
      <c r="A1959" s="255" t="s">
        <v>6362</v>
      </c>
      <c r="B1959" s="256" t="s">
        <v>6363</v>
      </c>
      <c r="C1959" s="256" t="s">
        <v>6364</v>
      </c>
      <c r="D1959" s="256" t="s">
        <v>6360</v>
      </c>
      <c r="E1959" s="124">
        <v>4</v>
      </c>
      <c r="F1959" s="125">
        <v>45352</v>
      </c>
      <c r="G1959" s="126"/>
      <c r="H1959" s="36" t="s">
        <v>6361</v>
      </c>
      <c r="I1959" s="127" t="s">
        <v>6344</v>
      </c>
      <c r="J1959" s="35"/>
      <c r="K1959" s="36"/>
      <c r="L1959" s="162"/>
    </row>
    <row r="1960" spans="1:12" ht="15" customHeight="1">
      <c r="A1960" s="37">
        <v>1370849</v>
      </c>
      <c r="B1960" s="256" t="s">
        <v>6365</v>
      </c>
      <c r="C1960" s="256" t="s">
        <v>3379</v>
      </c>
      <c r="D1960" s="256" t="s">
        <v>6366</v>
      </c>
      <c r="E1960" s="124">
        <v>5</v>
      </c>
      <c r="F1960" s="125">
        <v>45352</v>
      </c>
      <c r="G1960" s="126">
        <v>980929</v>
      </c>
      <c r="H1960" s="36" t="s">
        <v>6367</v>
      </c>
      <c r="I1960" s="127" t="s">
        <v>6344</v>
      </c>
      <c r="J1960" s="35"/>
      <c r="K1960" s="36" t="s">
        <v>6345</v>
      </c>
      <c r="L1960" s="162" t="s">
        <v>6346</v>
      </c>
    </row>
    <row r="1961" spans="1:12" ht="15" customHeight="1">
      <c r="A1961" s="37">
        <v>1315252</v>
      </c>
      <c r="B1961" s="256" t="s">
        <v>6368</v>
      </c>
      <c r="C1961" s="256" t="s">
        <v>6369</v>
      </c>
      <c r="D1961" s="256" t="s">
        <v>6366</v>
      </c>
      <c r="E1961" s="124">
        <v>5</v>
      </c>
      <c r="F1961" s="125">
        <v>45352</v>
      </c>
      <c r="G1961" s="126"/>
      <c r="H1961" s="36" t="s">
        <v>45</v>
      </c>
      <c r="I1961" s="127" t="s">
        <v>45</v>
      </c>
      <c r="J1961" s="35"/>
      <c r="K1961" s="36"/>
      <c r="L1961" s="162"/>
    </row>
    <row r="1962" spans="1:12" ht="15" customHeight="1">
      <c r="A1962" s="37">
        <v>1474131</v>
      </c>
      <c r="B1962" s="256" t="s">
        <v>6370</v>
      </c>
      <c r="C1962" s="256" t="s">
        <v>6369</v>
      </c>
      <c r="D1962" s="256" t="s">
        <v>6366</v>
      </c>
      <c r="E1962" s="124">
        <v>5</v>
      </c>
      <c r="F1962" s="125">
        <v>45352</v>
      </c>
      <c r="G1962" s="126"/>
      <c r="H1962" s="36" t="s">
        <v>45</v>
      </c>
      <c r="I1962" s="127" t="s">
        <v>45</v>
      </c>
      <c r="J1962" s="35"/>
      <c r="K1962" s="36"/>
      <c r="L1962" s="162"/>
    </row>
    <row r="1963" spans="1:12" ht="15" customHeight="1">
      <c r="A1963" s="258">
        <v>1298371</v>
      </c>
      <c r="B1963" s="257" t="s">
        <v>6371</v>
      </c>
      <c r="C1963" s="257"/>
      <c r="D1963" s="257" t="s">
        <v>6372</v>
      </c>
      <c r="E1963" s="124">
        <v>1</v>
      </c>
      <c r="F1963" s="125">
        <v>42408</v>
      </c>
      <c r="G1963" s="126"/>
      <c r="H1963" s="36"/>
      <c r="I1963" s="127"/>
      <c r="J1963" s="35"/>
      <c r="K1963" s="36"/>
      <c r="L1963" s="162"/>
    </row>
    <row r="1964" spans="1:12" ht="15" customHeight="1">
      <c r="A1964" s="255">
        <v>1369859</v>
      </c>
      <c r="B1964" s="256" t="s">
        <v>6373</v>
      </c>
      <c r="C1964" s="256" t="s">
        <v>6374</v>
      </c>
      <c r="D1964" s="256" t="s">
        <v>6375</v>
      </c>
      <c r="E1964" s="124">
        <v>4</v>
      </c>
      <c r="F1964" s="125">
        <v>45113</v>
      </c>
      <c r="G1964" s="126">
        <v>826004</v>
      </c>
      <c r="H1964" s="36" t="s">
        <v>6345</v>
      </c>
      <c r="I1964" s="127" t="s">
        <v>6346</v>
      </c>
      <c r="J1964" s="35"/>
      <c r="K1964" s="36"/>
      <c r="L1964" s="162"/>
    </row>
    <row r="1965" spans="1:12" ht="15" customHeight="1">
      <c r="A1965" s="255">
        <v>1369896</v>
      </c>
      <c r="B1965" s="256" t="s">
        <v>6376</v>
      </c>
      <c r="C1965" s="256" t="s">
        <v>6374</v>
      </c>
      <c r="D1965" s="256" t="s">
        <v>6375</v>
      </c>
      <c r="E1965" s="124">
        <v>3</v>
      </c>
      <c r="F1965" s="125">
        <v>43598</v>
      </c>
      <c r="G1965" s="126"/>
      <c r="H1965" s="36" t="s">
        <v>6345</v>
      </c>
      <c r="I1965" s="127" t="s">
        <v>6346</v>
      </c>
      <c r="J1965" s="35"/>
      <c r="K1965" s="36"/>
      <c r="L1965" s="162"/>
    </row>
    <row r="1966" spans="1:12" ht="15" customHeight="1">
      <c r="A1966" s="258" t="s">
        <v>174</v>
      </c>
      <c r="B1966" s="257" t="s">
        <v>6377</v>
      </c>
      <c r="C1966" s="257" t="s">
        <v>6288</v>
      </c>
      <c r="D1966" s="256" t="s">
        <v>6378</v>
      </c>
      <c r="E1966" s="124">
        <v>1</v>
      </c>
      <c r="F1966" s="125">
        <v>42467</v>
      </c>
      <c r="G1966" s="126"/>
      <c r="H1966" s="36" t="s">
        <v>6379</v>
      </c>
      <c r="I1966" s="127" t="s">
        <v>5078</v>
      </c>
      <c r="J1966" s="35"/>
      <c r="K1966" s="36"/>
      <c r="L1966" s="162"/>
    </row>
    <row r="1967" spans="1:12" ht="15" customHeight="1">
      <c r="A1967" s="255" t="s">
        <v>6380</v>
      </c>
      <c r="B1967" s="256" t="s">
        <v>6381</v>
      </c>
      <c r="C1967" s="256" t="s">
        <v>6382</v>
      </c>
      <c r="D1967" s="256" t="s">
        <v>6383</v>
      </c>
      <c r="E1967" s="124">
        <v>1</v>
      </c>
      <c r="F1967" s="125">
        <v>42445</v>
      </c>
      <c r="G1967" s="126">
        <v>117632</v>
      </c>
      <c r="H1967" s="36" t="s">
        <v>6384</v>
      </c>
      <c r="I1967" s="127" t="s">
        <v>6385</v>
      </c>
      <c r="J1967" s="35"/>
      <c r="K1967" s="36"/>
      <c r="L1967" s="162"/>
    </row>
    <row r="1968" spans="1:12" ht="15" customHeight="1">
      <c r="A1968" s="258">
        <v>1299099</v>
      </c>
      <c r="B1968" s="257" t="s">
        <v>6386</v>
      </c>
      <c r="C1968" s="257" t="s">
        <v>6387</v>
      </c>
      <c r="D1968" s="256" t="s">
        <v>6388</v>
      </c>
      <c r="E1968" s="124">
        <v>2</v>
      </c>
      <c r="F1968" s="125">
        <v>43502</v>
      </c>
      <c r="G1968" s="126"/>
      <c r="H1968" s="36" t="s">
        <v>6389</v>
      </c>
      <c r="I1968" s="127" t="s">
        <v>6346</v>
      </c>
      <c r="J1968" s="35"/>
      <c r="K1968" s="36"/>
      <c r="L1968" s="162"/>
    </row>
    <row r="1969" spans="1:12" ht="15" customHeight="1">
      <c r="A1969" s="255" t="s">
        <v>174</v>
      </c>
      <c r="B1969" s="256" t="s">
        <v>6390</v>
      </c>
      <c r="C1969" s="256" t="s">
        <v>6391</v>
      </c>
      <c r="D1969" s="256" t="s">
        <v>6392</v>
      </c>
      <c r="E1969" s="124">
        <v>2</v>
      </c>
      <c r="F1969" s="125">
        <v>43367</v>
      </c>
      <c r="G1969" s="126"/>
      <c r="H1969" s="36" t="s">
        <v>6393</v>
      </c>
      <c r="I1969" s="127" t="s">
        <v>6385</v>
      </c>
      <c r="J1969" s="35"/>
      <c r="K1969" s="36"/>
      <c r="L1969" s="162"/>
    </row>
    <row r="1970" spans="1:12" ht="15" customHeight="1">
      <c r="A1970" s="255" t="s">
        <v>174</v>
      </c>
      <c r="B1970" s="256" t="s">
        <v>6394</v>
      </c>
      <c r="C1970" s="256" t="s">
        <v>6391</v>
      </c>
      <c r="D1970" s="256" t="s">
        <v>6392</v>
      </c>
      <c r="E1970" s="124">
        <v>1</v>
      </c>
      <c r="F1970" s="125">
        <v>43367</v>
      </c>
      <c r="G1970" s="126"/>
      <c r="H1970" s="36" t="s">
        <v>6393</v>
      </c>
      <c r="I1970" s="127" t="s">
        <v>6385</v>
      </c>
      <c r="J1970" s="35"/>
      <c r="K1970" s="36"/>
      <c r="L1970" s="162"/>
    </row>
    <row r="1971" spans="1:12" ht="15" customHeight="1">
      <c r="A1971" s="255" t="s">
        <v>6395</v>
      </c>
      <c r="B1971" s="256" t="s">
        <v>6396</v>
      </c>
      <c r="C1971" s="256" t="s">
        <v>6397</v>
      </c>
      <c r="D1971" s="256" t="s">
        <v>6398</v>
      </c>
      <c r="E1971" s="124">
        <v>6</v>
      </c>
      <c r="F1971" s="125">
        <v>45546</v>
      </c>
      <c r="G1971" s="126">
        <v>962600</v>
      </c>
      <c r="H1971" s="36" t="s">
        <v>6399</v>
      </c>
      <c r="I1971" s="127" t="s">
        <v>6400</v>
      </c>
      <c r="J1971" s="35"/>
      <c r="K1971" s="36" t="s">
        <v>6401</v>
      </c>
      <c r="L1971" s="162" t="s">
        <v>4892</v>
      </c>
    </row>
    <row r="1972" spans="1:12" ht="15" customHeight="1">
      <c r="A1972" s="255">
        <v>1217707</v>
      </c>
      <c r="B1972" s="256" t="s">
        <v>6402</v>
      </c>
      <c r="C1972" s="256" t="s">
        <v>6403</v>
      </c>
      <c r="D1972" s="256" t="s">
        <v>6404</v>
      </c>
      <c r="E1972" s="124">
        <v>7</v>
      </c>
      <c r="F1972" s="125">
        <v>45546</v>
      </c>
      <c r="G1972" s="126">
        <v>114441</v>
      </c>
      <c r="H1972" s="36" t="s">
        <v>6405</v>
      </c>
      <c r="I1972" s="127" t="s">
        <v>4892</v>
      </c>
      <c r="J1972" s="35"/>
      <c r="K1972" s="36"/>
      <c r="L1972" s="162"/>
    </row>
    <row r="1973" spans="1:12" ht="15" customHeight="1">
      <c r="A1973" s="255" t="s">
        <v>174</v>
      </c>
      <c r="B1973" s="256" t="s">
        <v>6406</v>
      </c>
      <c r="C1973" s="256" t="s">
        <v>6407</v>
      </c>
      <c r="D1973" s="256" t="s">
        <v>6408</v>
      </c>
      <c r="E1973" s="124">
        <v>2</v>
      </c>
      <c r="F1973" s="125">
        <v>42926</v>
      </c>
      <c r="G1973" s="126"/>
      <c r="H1973" s="36" t="s">
        <v>6409</v>
      </c>
      <c r="I1973" s="127" t="s">
        <v>6286</v>
      </c>
      <c r="J1973" s="35"/>
      <c r="K1973" s="36"/>
      <c r="L1973" s="162"/>
    </row>
    <row r="1974" spans="1:12" ht="15" customHeight="1">
      <c r="A1974" s="258" t="s">
        <v>174</v>
      </c>
      <c r="B1974" s="257" t="s">
        <v>6410</v>
      </c>
      <c r="C1974" s="257" t="s">
        <v>6411</v>
      </c>
      <c r="D1974" s="256" t="s">
        <v>6412</v>
      </c>
      <c r="E1974" s="124">
        <v>1</v>
      </c>
      <c r="F1974" s="125">
        <v>42563</v>
      </c>
      <c r="G1974" s="126"/>
      <c r="H1974" s="36"/>
      <c r="I1974" s="127"/>
      <c r="J1974" s="35"/>
      <c r="K1974" s="36"/>
      <c r="L1974" s="162"/>
    </row>
    <row r="1975" spans="1:12" ht="15" customHeight="1">
      <c r="A1975" s="37">
        <v>1369840</v>
      </c>
      <c r="B1975" s="256" t="s">
        <v>6413</v>
      </c>
      <c r="C1975" s="256"/>
      <c r="D1975" s="256" t="s">
        <v>6414</v>
      </c>
      <c r="E1975" s="124">
        <v>3</v>
      </c>
      <c r="F1975" s="125">
        <v>43447</v>
      </c>
      <c r="G1975" s="126">
        <v>114292</v>
      </c>
      <c r="H1975" s="36" t="s">
        <v>6415</v>
      </c>
      <c r="I1975" s="127" t="s">
        <v>6286</v>
      </c>
      <c r="J1975" s="35"/>
      <c r="K1975" s="36"/>
      <c r="L1975" s="162"/>
    </row>
    <row r="1976" spans="1:12" ht="15" customHeight="1">
      <c r="A1976" s="255" t="s">
        <v>6416</v>
      </c>
      <c r="B1976" s="256" t="s">
        <v>6417</v>
      </c>
      <c r="C1976" s="256" t="s">
        <v>6418</v>
      </c>
      <c r="D1976" s="256" t="s">
        <v>6419</v>
      </c>
      <c r="E1976" s="124">
        <v>4</v>
      </c>
      <c r="F1976" s="125">
        <v>45628</v>
      </c>
      <c r="G1976" s="126">
        <v>114443</v>
      </c>
      <c r="H1976" s="36" t="s">
        <v>6420</v>
      </c>
      <c r="I1976" s="127" t="s">
        <v>2167</v>
      </c>
      <c r="J1976" s="35"/>
      <c r="K1976" s="36"/>
      <c r="L1976" s="162"/>
    </row>
    <row r="1977" spans="1:12" ht="15" customHeight="1">
      <c r="A1977" s="259">
        <v>1372797</v>
      </c>
      <c r="B1977" s="257" t="s">
        <v>6421</v>
      </c>
      <c r="C1977" s="256" t="s">
        <v>6422</v>
      </c>
      <c r="D1977" s="256" t="s">
        <v>6423</v>
      </c>
      <c r="E1977" s="124">
        <v>2</v>
      </c>
      <c r="F1977" s="125">
        <v>43433</v>
      </c>
      <c r="G1977" s="126"/>
      <c r="H1977" s="36" t="s">
        <v>6424</v>
      </c>
      <c r="I1977" s="127" t="s">
        <v>6286</v>
      </c>
      <c r="J1977" s="35"/>
      <c r="K1977" s="36"/>
      <c r="L1977" s="162"/>
    </row>
    <row r="1978" spans="1:12" ht="15" customHeight="1">
      <c r="A1978" s="255">
        <v>1369913</v>
      </c>
      <c r="B1978" s="256" t="s">
        <v>6425</v>
      </c>
      <c r="C1978" s="256" t="s">
        <v>6426</v>
      </c>
      <c r="D1978" s="256" t="s">
        <v>6427</v>
      </c>
      <c r="E1978" s="124">
        <v>1</v>
      </c>
      <c r="F1978" s="125">
        <v>42592</v>
      </c>
      <c r="G1978" s="126">
        <v>114311</v>
      </c>
      <c r="H1978" s="36" t="s">
        <v>6428</v>
      </c>
      <c r="I1978" s="127" t="s">
        <v>6277</v>
      </c>
      <c r="J1978" s="35"/>
      <c r="K1978" s="36"/>
      <c r="L1978" s="162"/>
    </row>
    <row r="1979" spans="1:12" ht="15" customHeight="1">
      <c r="A1979" s="255">
        <v>114306</v>
      </c>
      <c r="B1979" s="256" t="s">
        <v>6429</v>
      </c>
      <c r="C1979" s="256" t="s">
        <v>6288</v>
      </c>
      <c r="D1979" s="256" t="s">
        <v>6430</v>
      </c>
      <c r="E1979" s="124">
        <v>3</v>
      </c>
      <c r="F1979" s="125">
        <v>44145</v>
      </c>
      <c r="G1979" s="126"/>
      <c r="H1979" s="36" t="s">
        <v>6431</v>
      </c>
      <c r="I1979" s="127" t="s">
        <v>6277</v>
      </c>
      <c r="J1979" s="35"/>
      <c r="K1979" s="36"/>
      <c r="L1979" s="162"/>
    </row>
    <row r="1980" spans="1:12" ht="15" customHeight="1">
      <c r="A1980" s="255" t="s">
        <v>174</v>
      </c>
      <c r="B1980" s="256" t="s">
        <v>6432</v>
      </c>
      <c r="C1980" s="256" t="s">
        <v>6433</v>
      </c>
      <c r="D1980" s="256" t="s">
        <v>6434</v>
      </c>
      <c r="E1980" s="124">
        <v>2</v>
      </c>
      <c r="F1980" s="125">
        <v>43116</v>
      </c>
      <c r="G1980" s="126"/>
      <c r="H1980" s="36" t="s">
        <v>6435</v>
      </c>
      <c r="I1980" s="127" t="s">
        <v>6277</v>
      </c>
      <c r="J1980" s="35"/>
      <c r="K1980" s="36"/>
      <c r="L1980" s="162"/>
    </row>
    <row r="1981" spans="1:12" ht="15" customHeight="1">
      <c r="A1981" s="255" t="s">
        <v>174</v>
      </c>
      <c r="B1981" s="256" t="s">
        <v>6436</v>
      </c>
      <c r="C1981" s="256" t="s">
        <v>6437</v>
      </c>
      <c r="D1981" s="256" t="s">
        <v>6434</v>
      </c>
      <c r="E1981" s="124">
        <v>3</v>
      </c>
      <c r="F1981" s="125">
        <v>45827</v>
      </c>
      <c r="G1981" s="126"/>
      <c r="H1981" s="36" t="s">
        <v>45</v>
      </c>
      <c r="I1981" s="127" t="s">
        <v>45</v>
      </c>
      <c r="J1981" s="35"/>
      <c r="K1981" s="36"/>
      <c r="L1981" s="162"/>
    </row>
    <row r="1982" spans="1:12" ht="15" customHeight="1">
      <c r="A1982" s="255" t="s">
        <v>6438</v>
      </c>
      <c r="B1982" s="256" t="s">
        <v>6439</v>
      </c>
      <c r="C1982" s="256" t="s">
        <v>6440</v>
      </c>
      <c r="D1982" s="256" t="s">
        <v>6441</v>
      </c>
      <c r="E1982" s="124">
        <v>2</v>
      </c>
      <c r="F1982" s="125">
        <v>44146</v>
      </c>
      <c r="G1982" s="126">
        <v>114308</v>
      </c>
      <c r="H1982" s="36" t="s">
        <v>6442</v>
      </c>
      <c r="I1982" s="127" t="s">
        <v>6277</v>
      </c>
      <c r="J1982" s="35"/>
      <c r="K1982" s="36"/>
      <c r="L1982" s="162"/>
    </row>
    <row r="1983" spans="1:12" ht="15" customHeight="1">
      <c r="A1983" s="255" t="s">
        <v>6443</v>
      </c>
      <c r="B1983" s="256" t="s">
        <v>6444</v>
      </c>
      <c r="C1983" s="256"/>
      <c r="D1983" s="256" t="s">
        <v>6445</v>
      </c>
      <c r="E1983" s="124">
        <v>2</v>
      </c>
      <c r="F1983" s="125">
        <v>43370</v>
      </c>
      <c r="G1983" s="126">
        <v>986910</v>
      </c>
      <c r="H1983" s="36" t="s">
        <v>6446</v>
      </c>
      <c r="I1983" s="127" t="s">
        <v>6277</v>
      </c>
      <c r="J1983" s="35"/>
      <c r="K1983" s="36"/>
      <c r="L1983" s="162"/>
    </row>
    <row r="1984" spans="1:12" ht="15" customHeight="1">
      <c r="A1984" s="255" t="s">
        <v>6447</v>
      </c>
      <c r="B1984" s="256" t="s">
        <v>6448</v>
      </c>
      <c r="C1984" s="256" t="s">
        <v>3379</v>
      </c>
      <c r="D1984" s="256" t="s">
        <v>6449</v>
      </c>
      <c r="E1984" s="124">
        <v>4</v>
      </c>
      <c r="F1984" s="125">
        <v>43479</v>
      </c>
      <c r="G1984" s="126"/>
      <c r="H1984" s="36" t="s">
        <v>6450</v>
      </c>
      <c r="I1984" s="127" t="s">
        <v>4636</v>
      </c>
      <c r="J1984" s="35"/>
      <c r="K1984" s="36" t="s">
        <v>6450</v>
      </c>
      <c r="L1984" s="162" t="s">
        <v>3777</v>
      </c>
    </row>
    <row r="1985" spans="1:12" ht="15" customHeight="1">
      <c r="A1985" s="255">
        <v>1299469</v>
      </c>
      <c r="B1985" s="256" t="s">
        <v>6451</v>
      </c>
      <c r="C1985" s="256" t="s">
        <v>6452</v>
      </c>
      <c r="D1985" s="256" t="s">
        <v>6453</v>
      </c>
      <c r="E1985" s="124">
        <v>2</v>
      </c>
      <c r="F1985" s="125">
        <v>44452</v>
      </c>
      <c r="G1985" s="126"/>
      <c r="H1985" s="36"/>
      <c r="I1985" s="127"/>
      <c r="J1985" s="35"/>
      <c r="K1985" s="36"/>
      <c r="L1985" s="162"/>
    </row>
    <row r="1986" spans="1:12" ht="15" customHeight="1">
      <c r="A1986" s="255">
        <v>1369904</v>
      </c>
      <c r="B1986" s="256" t="s">
        <v>6454</v>
      </c>
      <c r="C1986" s="256" t="s">
        <v>6455</v>
      </c>
      <c r="D1986" s="256" t="s">
        <v>6456</v>
      </c>
      <c r="E1986" s="124">
        <v>3</v>
      </c>
      <c r="F1986" s="125">
        <v>43416</v>
      </c>
      <c r="G1986" s="126">
        <v>117501</v>
      </c>
      <c r="H1986" s="36" t="s">
        <v>6457</v>
      </c>
      <c r="I1986" s="127" t="s">
        <v>5440</v>
      </c>
      <c r="J1986" s="35"/>
      <c r="K1986" s="36"/>
      <c r="L1986" s="162"/>
    </row>
    <row r="1987" spans="1:12" ht="15" customHeight="1">
      <c r="A1987" s="255" t="s">
        <v>174</v>
      </c>
      <c r="B1987" s="256" t="s">
        <v>6458</v>
      </c>
      <c r="C1987" s="256" t="s">
        <v>6459</v>
      </c>
      <c r="D1987" s="256" t="s">
        <v>6460</v>
      </c>
      <c r="E1987" s="124">
        <v>1</v>
      </c>
      <c r="F1987" s="125">
        <v>43069</v>
      </c>
      <c r="G1987" s="126"/>
      <c r="H1987" s="36" t="s">
        <v>6461</v>
      </c>
      <c r="I1987" s="127" t="s">
        <v>6051</v>
      </c>
      <c r="J1987" s="35"/>
      <c r="K1987" s="36"/>
      <c r="L1987" s="162"/>
    </row>
    <row r="1988" spans="1:12" ht="15" customHeight="1">
      <c r="A1988" s="255">
        <v>1326796</v>
      </c>
      <c r="B1988" s="256" t="s">
        <v>6462</v>
      </c>
      <c r="C1988" s="256" t="s">
        <v>6459</v>
      </c>
      <c r="D1988" s="256" t="s">
        <v>6463</v>
      </c>
      <c r="E1988" s="124">
        <v>2</v>
      </c>
      <c r="F1988" s="125">
        <v>43489</v>
      </c>
      <c r="G1988" s="126">
        <v>962739</v>
      </c>
      <c r="H1988" s="36" t="s">
        <v>6464</v>
      </c>
      <c r="I1988" s="127" t="s">
        <v>5332</v>
      </c>
      <c r="J1988" s="35"/>
      <c r="K1988" s="36"/>
      <c r="L1988" s="162"/>
    </row>
    <row r="1989" spans="1:12" ht="15" customHeight="1">
      <c r="A1989" s="255" t="s">
        <v>174</v>
      </c>
      <c r="B1989" s="256" t="s">
        <v>6465</v>
      </c>
      <c r="C1989" s="256" t="s">
        <v>6459</v>
      </c>
      <c r="D1989" s="256" t="s">
        <v>6466</v>
      </c>
      <c r="E1989" s="124">
        <v>2</v>
      </c>
      <c r="F1989" s="125">
        <v>43705</v>
      </c>
      <c r="G1989" s="126"/>
      <c r="H1989" s="36" t="s">
        <v>6467</v>
      </c>
      <c r="I1989" s="127" t="s">
        <v>5332</v>
      </c>
      <c r="J1989" s="35"/>
      <c r="K1989" s="36"/>
      <c r="L1989" s="162"/>
    </row>
    <row r="1990" spans="1:12" ht="15" customHeight="1">
      <c r="A1990" s="255" t="s">
        <v>174</v>
      </c>
      <c r="B1990" s="256" t="s">
        <v>6468</v>
      </c>
      <c r="C1990" s="256" t="s">
        <v>6469</v>
      </c>
      <c r="D1990" s="256" t="s">
        <v>6470</v>
      </c>
      <c r="E1990" s="124">
        <v>1</v>
      </c>
      <c r="F1990" s="125">
        <v>43103</v>
      </c>
      <c r="G1990" s="126"/>
      <c r="H1990" s="36" t="s">
        <v>45</v>
      </c>
      <c r="I1990" s="127" t="s">
        <v>45</v>
      </c>
      <c r="J1990" s="35"/>
      <c r="K1990" s="36"/>
      <c r="L1990" s="162"/>
    </row>
    <row r="1991" spans="1:12" ht="15" customHeight="1">
      <c r="A1991" s="255" t="s">
        <v>174</v>
      </c>
      <c r="B1991" s="256" t="s">
        <v>6471</v>
      </c>
      <c r="C1991" s="256" t="s">
        <v>6472</v>
      </c>
      <c r="D1991" s="256" t="s">
        <v>6473</v>
      </c>
      <c r="E1991" s="124">
        <v>2</v>
      </c>
      <c r="F1991" s="125">
        <v>43705</v>
      </c>
      <c r="G1991" s="126"/>
      <c r="H1991" s="36" t="s">
        <v>6474</v>
      </c>
      <c r="I1991" s="127" t="s">
        <v>5332</v>
      </c>
      <c r="J1991" s="35"/>
      <c r="K1991" s="36"/>
      <c r="L1991" s="162"/>
    </row>
    <row r="1992" spans="1:12" s="39" customFormat="1" ht="15" customHeight="1">
      <c r="A1992" s="255" t="s">
        <v>174</v>
      </c>
      <c r="B1992" s="256" t="s">
        <v>6475</v>
      </c>
      <c r="C1992" s="256" t="s">
        <v>6472</v>
      </c>
      <c r="D1992" s="256" t="s">
        <v>6476</v>
      </c>
      <c r="E1992" s="124">
        <v>3</v>
      </c>
      <c r="F1992" s="125">
        <v>43705</v>
      </c>
      <c r="G1992" s="126"/>
      <c r="H1992" s="36" t="s">
        <v>6477</v>
      </c>
      <c r="I1992" s="127" t="s">
        <v>5332</v>
      </c>
      <c r="J1992" s="52"/>
      <c r="K1992" s="53"/>
      <c r="L1992" s="169"/>
    </row>
    <row r="1993" spans="1:12" ht="15" customHeight="1">
      <c r="A1993" s="255">
        <v>1331731</v>
      </c>
      <c r="B1993" s="256" t="s">
        <v>6478</v>
      </c>
      <c r="C1993" s="256" t="s">
        <v>6455</v>
      </c>
      <c r="D1993" s="256" t="s">
        <v>6479</v>
      </c>
      <c r="E1993" s="124">
        <v>2</v>
      </c>
      <c r="F1993" s="125">
        <v>43531</v>
      </c>
      <c r="G1993" s="126"/>
      <c r="H1993" s="36"/>
      <c r="I1993" s="127"/>
      <c r="J1993" s="35"/>
      <c r="K1993" s="36"/>
      <c r="L1993" s="162"/>
    </row>
    <row r="1994" spans="1:12" ht="15" customHeight="1">
      <c r="A1994" s="37">
        <v>1369867</v>
      </c>
      <c r="B1994" s="256" t="s">
        <v>6480</v>
      </c>
      <c r="C1994" s="256" t="s">
        <v>6481</v>
      </c>
      <c r="D1994" s="256" t="s">
        <v>6482</v>
      </c>
      <c r="E1994" s="124">
        <v>1</v>
      </c>
      <c r="F1994" s="125">
        <v>43798</v>
      </c>
      <c r="G1994" s="126">
        <v>114332</v>
      </c>
      <c r="H1994" s="36" t="s">
        <v>6483</v>
      </c>
      <c r="I1994" s="127" t="s">
        <v>2406</v>
      </c>
      <c r="J1994" s="35"/>
      <c r="K1994" s="36"/>
      <c r="L1994" s="162"/>
    </row>
    <row r="1995" spans="1:12" ht="15" customHeight="1">
      <c r="A1995" s="138">
        <v>1370020</v>
      </c>
      <c r="B1995" s="196" t="s">
        <v>6484</v>
      </c>
      <c r="C1995" s="196" t="s">
        <v>6485</v>
      </c>
      <c r="D1995" s="196" t="s">
        <v>6486</v>
      </c>
      <c r="E1995" s="140">
        <v>2</v>
      </c>
      <c r="F1995" s="141">
        <v>43962</v>
      </c>
      <c r="G1995" s="126">
        <v>113974</v>
      </c>
      <c r="H1995" s="36" t="s">
        <v>6487</v>
      </c>
      <c r="I1995" s="127" t="s">
        <v>1359</v>
      </c>
      <c r="J1995" s="35"/>
      <c r="K1995" s="36"/>
      <c r="L1995" s="162"/>
    </row>
    <row r="1996" spans="1:12" ht="15" customHeight="1">
      <c r="A1996" s="138">
        <v>1370053</v>
      </c>
      <c r="B1996" s="196" t="s">
        <v>6488</v>
      </c>
      <c r="C1996" s="196" t="s">
        <v>6485</v>
      </c>
      <c r="D1996" s="196" t="s">
        <v>6486</v>
      </c>
      <c r="E1996" s="140">
        <v>2</v>
      </c>
      <c r="F1996" s="141">
        <v>43962</v>
      </c>
      <c r="G1996" s="126">
        <v>113975</v>
      </c>
      <c r="H1996" s="36" t="s">
        <v>6489</v>
      </c>
      <c r="I1996" s="127" t="s">
        <v>1359</v>
      </c>
      <c r="J1996" s="35"/>
      <c r="K1996" s="36"/>
      <c r="L1996" s="162"/>
    </row>
    <row r="1997" spans="1:12" ht="15" customHeight="1">
      <c r="A1997" s="37">
        <v>1358536</v>
      </c>
      <c r="B1997" s="256" t="s">
        <v>6490</v>
      </c>
      <c r="C1997" s="256" t="s">
        <v>6491</v>
      </c>
      <c r="D1997" s="256" t="s">
        <v>6492</v>
      </c>
      <c r="E1997" s="124">
        <v>1</v>
      </c>
      <c r="F1997" s="125">
        <v>43622</v>
      </c>
      <c r="G1997" s="126"/>
      <c r="H1997" s="36"/>
      <c r="I1997" s="127"/>
      <c r="J1997" s="35"/>
      <c r="K1997" s="36"/>
      <c r="L1997" s="162"/>
    </row>
    <row r="1998" spans="1:12" ht="15" customHeight="1">
      <c r="A1998" s="263">
        <v>1429636</v>
      </c>
      <c r="B1998" s="256" t="s">
        <v>6493</v>
      </c>
      <c r="C1998" s="256" t="s">
        <v>6494</v>
      </c>
      <c r="D1998" s="256" t="s">
        <v>6495</v>
      </c>
      <c r="E1998" s="124">
        <v>2</v>
      </c>
      <c r="F1998" s="125">
        <v>45812</v>
      </c>
      <c r="G1998" s="126"/>
      <c r="H1998" s="36"/>
      <c r="I1998" s="127"/>
      <c r="J1998" s="35"/>
      <c r="K1998" s="36"/>
      <c r="L1998" s="162"/>
    </row>
    <row r="1999" spans="1:12" ht="15" customHeight="1">
      <c r="A1999" s="37">
        <v>1472186</v>
      </c>
      <c r="B1999" s="256" t="s">
        <v>6496</v>
      </c>
      <c r="C1999" s="256" t="s">
        <v>6497</v>
      </c>
      <c r="D1999" s="256" t="s">
        <v>6498</v>
      </c>
      <c r="E1999" s="124">
        <v>1</v>
      </c>
      <c r="F1999" s="125">
        <v>44901</v>
      </c>
      <c r="G1999" s="126"/>
      <c r="H1999" s="36" t="s">
        <v>45</v>
      </c>
      <c r="I1999" s="127" t="s">
        <v>4636</v>
      </c>
      <c r="J1999" s="35"/>
      <c r="K1999" s="36" t="s">
        <v>6450</v>
      </c>
      <c r="L1999" s="162" t="s">
        <v>3777</v>
      </c>
    </row>
    <row r="2000" spans="1:12" ht="15" customHeight="1">
      <c r="A2000" s="37">
        <v>1474998</v>
      </c>
      <c r="B2000" s="256" t="s">
        <v>6499</v>
      </c>
      <c r="C2000" s="256" t="s">
        <v>6500</v>
      </c>
      <c r="D2000" s="256" t="s">
        <v>6501</v>
      </c>
      <c r="E2000" s="124">
        <v>1</v>
      </c>
      <c r="F2000" s="125">
        <v>44901</v>
      </c>
      <c r="G2000" s="126"/>
      <c r="H2000" s="36" t="s">
        <v>45</v>
      </c>
      <c r="I2000" s="127"/>
      <c r="J2000" s="35"/>
      <c r="K2000" s="36"/>
      <c r="L2000" s="162"/>
    </row>
    <row r="2001" spans="1:12" ht="15" customHeight="1">
      <c r="A2001" s="37">
        <v>1498590</v>
      </c>
      <c r="B2001" s="256" t="s">
        <v>6502</v>
      </c>
      <c r="C2001" s="256" t="s">
        <v>5120</v>
      </c>
      <c r="D2001" s="256" t="s">
        <v>6503</v>
      </c>
      <c r="E2001" s="124">
        <v>1</v>
      </c>
      <c r="F2001" s="125">
        <v>45264</v>
      </c>
      <c r="G2001" s="126"/>
      <c r="H2001" s="36"/>
      <c r="I2001" s="127"/>
      <c r="J2001" s="35"/>
      <c r="K2001" s="36"/>
      <c r="L2001" s="162"/>
    </row>
    <row r="2002" spans="1:12" ht="15" customHeight="1">
      <c r="A2002" s="37">
        <v>1545547</v>
      </c>
      <c r="B2002" s="256" t="s">
        <v>6504</v>
      </c>
      <c r="C2002" s="256" t="s">
        <v>6494</v>
      </c>
      <c r="D2002" s="256" t="s">
        <v>6505</v>
      </c>
      <c r="E2002" s="124">
        <v>1</v>
      </c>
      <c r="F2002" s="125">
        <v>45733</v>
      </c>
      <c r="G2002" s="126"/>
      <c r="H2002" s="36"/>
      <c r="I2002" s="127"/>
      <c r="J2002" s="35"/>
      <c r="K2002" s="36"/>
      <c r="L2002" s="162"/>
    </row>
    <row r="2003" spans="1:12" ht="15" customHeight="1">
      <c r="A2003" s="138">
        <v>1370047</v>
      </c>
      <c r="B2003" s="196" t="s">
        <v>6506</v>
      </c>
      <c r="C2003" s="196" t="s">
        <v>6485</v>
      </c>
      <c r="D2003" s="196" t="s">
        <v>6507</v>
      </c>
      <c r="E2003" s="140">
        <v>2</v>
      </c>
      <c r="F2003" s="141">
        <v>44361</v>
      </c>
      <c r="G2003" s="126">
        <v>113968</v>
      </c>
      <c r="H2003" s="36" t="s">
        <v>6508</v>
      </c>
      <c r="I2003" s="127" t="s">
        <v>1336</v>
      </c>
      <c r="J2003" s="35"/>
      <c r="K2003" s="36"/>
      <c r="L2003" s="162"/>
    </row>
    <row r="2004" spans="1:12" ht="15" customHeight="1">
      <c r="A2004" s="138">
        <v>1370048</v>
      </c>
      <c r="B2004" s="196" t="s">
        <v>6509</v>
      </c>
      <c r="C2004" s="196" t="s">
        <v>6485</v>
      </c>
      <c r="D2004" s="196" t="s">
        <v>6507</v>
      </c>
      <c r="E2004" s="140">
        <v>2</v>
      </c>
      <c r="F2004" s="141">
        <v>44361</v>
      </c>
      <c r="G2004" s="126">
        <v>113969</v>
      </c>
      <c r="H2004" s="36" t="s">
        <v>6510</v>
      </c>
      <c r="I2004" s="127" t="s">
        <v>1336</v>
      </c>
      <c r="J2004" s="35"/>
      <c r="K2004" s="36"/>
      <c r="L2004" s="162"/>
    </row>
    <row r="2005" spans="1:12" ht="15" customHeight="1">
      <c r="A2005" s="138">
        <v>1370061</v>
      </c>
      <c r="B2005" s="196" t="s">
        <v>6511</v>
      </c>
      <c r="C2005" s="196" t="s">
        <v>6485</v>
      </c>
      <c r="D2005" s="196" t="s">
        <v>6512</v>
      </c>
      <c r="E2005" s="140">
        <v>1</v>
      </c>
      <c r="F2005" s="141">
        <v>43614</v>
      </c>
      <c r="G2005" s="126">
        <v>113976</v>
      </c>
      <c r="H2005" s="36" t="s">
        <v>6513</v>
      </c>
      <c r="I2005" s="127" t="s">
        <v>1359</v>
      </c>
      <c r="J2005" s="35"/>
      <c r="K2005" s="36"/>
      <c r="L2005" s="162"/>
    </row>
    <row r="2006" spans="1:12" ht="15" hidden="1" customHeight="1">
      <c r="A2006" s="264">
        <v>1456655</v>
      </c>
      <c r="B2006" s="265" t="s">
        <v>6514</v>
      </c>
      <c r="C2006" s="265" t="s">
        <v>6515</v>
      </c>
      <c r="D2006" s="265" t="s">
        <v>6516</v>
      </c>
      <c r="E2006" s="266">
        <v>1</v>
      </c>
      <c r="F2006" s="125">
        <v>46035</v>
      </c>
      <c r="G2006" s="126">
        <v>1456655</v>
      </c>
      <c r="H2006" s="36" t="s">
        <v>45</v>
      </c>
      <c r="I2006" s="127" t="s">
        <v>6517</v>
      </c>
      <c r="J2006" s="35"/>
      <c r="K2006" s="36"/>
      <c r="L2006" s="162"/>
    </row>
    <row r="2007" spans="1:12" ht="15" hidden="1" customHeight="1">
      <c r="A2007" s="264">
        <v>1456659</v>
      </c>
      <c r="B2007" s="265" t="s">
        <v>6518</v>
      </c>
      <c r="C2007" s="265" t="s">
        <v>6515</v>
      </c>
      <c r="D2007" s="265" t="s">
        <v>6519</v>
      </c>
      <c r="E2007" s="266">
        <v>1</v>
      </c>
      <c r="F2007" s="125">
        <v>46035</v>
      </c>
      <c r="G2007" s="126">
        <v>1456659</v>
      </c>
      <c r="H2007" s="36" t="s">
        <v>45</v>
      </c>
      <c r="I2007" s="127" t="s">
        <v>6517</v>
      </c>
      <c r="J2007" s="35"/>
      <c r="K2007" s="36"/>
      <c r="L2007" s="162"/>
    </row>
    <row r="2008" spans="1:12" ht="15" hidden="1" customHeight="1">
      <c r="A2008" s="264">
        <v>1456656</v>
      </c>
      <c r="B2008" s="265" t="s">
        <v>6520</v>
      </c>
      <c r="C2008" s="265" t="s">
        <v>6515</v>
      </c>
      <c r="D2008" s="265" t="s">
        <v>6521</v>
      </c>
      <c r="E2008" s="266">
        <v>1</v>
      </c>
      <c r="F2008" s="125">
        <v>46035</v>
      </c>
      <c r="G2008" s="126">
        <v>1456656</v>
      </c>
      <c r="H2008" s="36" t="s">
        <v>45</v>
      </c>
      <c r="I2008" s="127" t="s">
        <v>6517</v>
      </c>
      <c r="J2008" s="35"/>
      <c r="K2008" s="36"/>
      <c r="L2008" s="162"/>
    </row>
    <row r="2009" spans="1:12" ht="15" hidden="1" customHeight="1">
      <c r="A2009" s="264">
        <v>1456657</v>
      </c>
      <c r="B2009" s="265" t="s">
        <v>6522</v>
      </c>
      <c r="C2009" s="265" t="s">
        <v>6523</v>
      </c>
      <c r="D2009" s="265" t="s">
        <v>6524</v>
      </c>
      <c r="E2009" s="266">
        <v>1</v>
      </c>
      <c r="F2009" s="125">
        <v>46035</v>
      </c>
      <c r="G2009" s="126">
        <v>1456657</v>
      </c>
      <c r="H2009" s="36" t="s">
        <v>45</v>
      </c>
      <c r="I2009" s="127" t="s">
        <v>6517</v>
      </c>
      <c r="J2009" s="35"/>
      <c r="K2009" s="36"/>
      <c r="L2009" s="162"/>
    </row>
    <row r="2010" spans="1:12" ht="15" customHeight="1">
      <c r="A2010" s="255" t="s">
        <v>174</v>
      </c>
      <c r="B2010" s="256" t="s">
        <v>6525</v>
      </c>
      <c r="C2010" s="256" t="s">
        <v>6526</v>
      </c>
      <c r="D2010" s="256" t="s">
        <v>6527</v>
      </c>
      <c r="E2010" s="124">
        <v>5</v>
      </c>
      <c r="F2010" s="125">
        <v>45370</v>
      </c>
      <c r="G2010" s="126"/>
      <c r="H2010" s="36" t="s">
        <v>45</v>
      </c>
      <c r="I2010" s="127" t="s">
        <v>6346</v>
      </c>
      <c r="J2010" s="35"/>
      <c r="K2010" s="36"/>
      <c r="L2010" s="162"/>
    </row>
    <row r="2011" spans="1:12" ht="15" customHeight="1">
      <c r="A2011" s="255" t="s">
        <v>174</v>
      </c>
      <c r="B2011" s="256" t="s">
        <v>6528</v>
      </c>
      <c r="C2011" s="256" t="s">
        <v>6526</v>
      </c>
      <c r="D2011" s="256" t="s">
        <v>6529</v>
      </c>
      <c r="E2011" s="124">
        <v>5</v>
      </c>
      <c r="F2011" s="125">
        <v>45370</v>
      </c>
      <c r="G2011" s="126"/>
      <c r="H2011" s="36" t="s">
        <v>45</v>
      </c>
      <c r="I2011" s="127" t="s">
        <v>6346</v>
      </c>
      <c r="J2011" s="35"/>
      <c r="K2011" s="36"/>
      <c r="L2011" s="162"/>
    </row>
    <row r="2012" spans="1:12" ht="15" customHeight="1">
      <c r="A2012" s="255" t="s">
        <v>174</v>
      </c>
      <c r="B2012" s="256" t="s">
        <v>6530</v>
      </c>
      <c r="C2012" s="256" t="s">
        <v>6526</v>
      </c>
      <c r="D2012" s="256" t="s">
        <v>6531</v>
      </c>
      <c r="E2012" s="124">
        <v>5</v>
      </c>
      <c r="F2012" s="125">
        <v>45370</v>
      </c>
      <c r="G2012" s="126"/>
      <c r="H2012" s="36" t="s">
        <v>45</v>
      </c>
      <c r="I2012" s="127" t="s">
        <v>6346</v>
      </c>
      <c r="J2012" s="35"/>
      <c r="K2012" s="36"/>
      <c r="L2012" s="162"/>
    </row>
    <row r="2013" spans="1:12" ht="15" customHeight="1">
      <c r="A2013" s="255" t="s">
        <v>174</v>
      </c>
      <c r="B2013" s="256" t="s">
        <v>6532</v>
      </c>
      <c r="C2013" s="256" t="s">
        <v>6533</v>
      </c>
      <c r="D2013" s="256" t="s">
        <v>6534</v>
      </c>
      <c r="E2013" s="124">
        <v>4</v>
      </c>
      <c r="F2013" s="125">
        <v>45370</v>
      </c>
      <c r="G2013" s="126"/>
      <c r="H2013" s="36" t="s">
        <v>45</v>
      </c>
      <c r="I2013" s="127" t="s">
        <v>6346</v>
      </c>
      <c r="J2013" s="35"/>
      <c r="K2013" s="36"/>
      <c r="L2013" s="162"/>
    </row>
    <row r="2014" spans="1:12" ht="15" customHeight="1">
      <c r="A2014" s="37">
        <v>1370829</v>
      </c>
      <c r="B2014" s="256" t="s">
        <v>6535</v>
      </c>
      <c r="C2014" s="256" t="s">
        <v>6536</v>
      </c>
      <c r="D2014" s="256" t="s">
        <v>6537</v>
      </c>
      <c r="E2014" s="124">
        <v>1</v>
      </c>
      <c r="F2014" s="125">
        <v>43948</v>
      </c>
      <c r="G2014" s="126">
        <v>937814</v>
      </c>
      <c r="H2014" s="36" t="s">
        <v>45</v>
      </c>
      <c r="I2014" s="127" t="s">
        <v>6346</v>
      </c>
      <c r="J2014" s="35"/>
      <c r="K2014" s="36"/>
      <c r="L2014" s="162"/>
    </row>
    <row r="2015" spans="1:12" ht="15" customHeight="1">
      <c r="A2015" s="37">
        <v>1370836</v>
      </c>
      <c r="B2015" s="256" t="s">
        <v>6538</v>
      </c>
      <c r="C2015" s="256" t="s">
        <v>6536</v>
      </c>
      <c r="D2015" s="256" t="s">
        <v>6537</v>
      </c>
      <c r="E2015" s="124">
        <v>1</v>
      </c>
      <c r="F2015" s="125">
        <v>43948</v>
      </c>
      <c r="G2015" s="126" t="s">
        <v>45</v>
      </c>
      <c r="H2015" s="36" t="s">
        <v>45</v>
      </c>
      <c r="I2015" s="127" t="s">
        <v>45</v>
      </c>
      <c r="J2015" s="35"/>
      <c r="K2015" s="36"/>
      <c r="L2015" s="162"/>
    </row>
    <row r="2016" spans="1:12" ht="15" customHeight="1">
      <c r="A2016" s="37">
        <v>1370861</v>
      </c>
      <c r="B2016" s="256" t="s">
        <v>6539</v>
      </c>
      <c r="C2016" s="256" t="s">
        <v>6536</v>
      </c>
      <c r="D2016" s="256" t="s">
        <v>6537</v>
      </c>
      <c r="E2016" s="124">
        <v>1</v>
      </c>
      <c r="F2016" s="125">
        <v>43948</v>
      </c>
      <c r="G2016" s="126" t="s">
        <v>45</v>
      </c>
      <c r="H2016" s="36" t="s">
        <v>45</v>
      </c>
      <c r="I2016" s="127" t="s">
        <v>45</v>
      </c>
      <c r="J2016" s="35"/>
      <c r="K2016" s="36"/>
      <c r="L2016" s="162"/>
    </row>
    <row r="2017" spans="1:12" ht="15" customHeight="1">
      <c r="A2017" s="258" t="s">
        <v>6540</v>
      </c>
      <c r="B2017" s="257" t="s">
        <v>6541</v>
      </c>
      <c r="C2017" s="257"/>
      <c r="D2017" s="256" t="s">
        <v>6542</v>
      </c>
      <c r="E2017" s="124">
        <v>1</v>
      </c>
      <c r="F2017" s="125">
        <v>42562</v>
      </c>
      <c r="G2017" s="126">
        <v>117649</v>
      </c>
      <c r="H2017" s="36" t="s">
        <v>6543</v>
      </c>
      <c r="I2017" s="127" t="s">
        <v>6544</v>
      </c>
      <c r="J2017" s="35"/>
      <c r="K2017" s="36"/>
      <c r="L2017" s="162"/>
    </row>
    <row r="2018" spans="1:12" ht="15" customHeight="1">
      <c r="A2018" s="258" t="s">
        <v>6545</v>
      </c>
      <c r="B2018" s="257" t="s">
        <v>6546</v>
      </c>
      <c r="C2018" s="257"/>
      <c r="D2018" s="256" t="s">
        <v>6547</v>
      </c>
      <c r="E2018" s="124">
        <v>1</v>
      </c>
      <c r="F2018" s="125">
        <v>42562</v>
      </c>
      <c r="G2018" s="126">
        <v>117645</v>
      </c>
      <c r="H2018" s="36" t="s">
        <v>6548</v>
      </c>
      <c r="I2018" s="127" t="s">
        <v>6544</v>
      </c>
      <c r="J2018" s="35"/>
      <c r="K2018" s="36"/>
      <c r="L2018" s="162"/>
    </row>
    <row r="2019" spans="1:12" ht="15" customHeight="1">
      <c r="A2019" s="255">
        <v>1260837</v>
      </c>
      <c r="B2019" s="256" t="s">
        <v>6549</v>
      </c>
      <c r="C2019" s="256" t="s">
        <v>6550</v>
      </c>
      <c r="D2019" s="256" t="s">
        <v>6551</v>
      </c>
      <c r="E2019" s="124">
        <v>7</v>
      </c>
      <c r="F2019" s="125">
        <v>44489</v>
      </c>
      <c r="G2019" s="126">
        <v>1102041</v>
      </c>
      <c r="H2019" s="36" t="s">
        <v>6552</v>
      </c>
      <c r="I2019" s="127" t="s">
        <v>6553</v>
      </c>
      <c r="J2019" s="35"/>
      <c r="K2019" s="36"/>
      <c r="L2019" s="162"/>
    </row>
    <row r="2020" spans="1:12" ht="15" customHeight="1">
      <c r="A2020" s="255">
        <v>1342522</v>
      </c>
      <c r="B2020" s="256" t="s">
        <v>6554</v>
      </c>
      <c r="C2020" s="256" t="s">
        <v>6555</v>
      </c>
      <c r="D2020" s="256" t="s">
        <v>6551</v>
      </c>
      <c r="E2020" s="124">
        <v>7</v>
      </c>
      <c r="F2020" s="125">
        <v>44489</v>
      </c>
      <c r="G2020" s="126">
        <v>1102041</v>
      </c>
      <c r="H2020" s="36" t="s">
        <v>6552</v>
      </c>
      <c r="I2020" s="127" t="s">
        <v>6553</v>
      </c>
      <c r="J2020" s="35"/>
      <c r="K2020" s="36"/>
      <c r="L2020" s="162"/>
    </row>
    <row r="2021" spans="1:12" ht="15" customHeight="1">
      <c r="A2021" s="255" t="s">
        <v>6556</v>
      </c>
      <c r="B2021" s="256" t="s">
        <v>6557</v>
      </c>
      <c r="C2021" s="256" t="s">
        <v>6558</v>
      </c>
      <c r="D2021" s="256" t="s">
        <v>6559</v>
      </c>
      <c r="E2021" s="124">
        <v>6</v>
      </c>
      <c r="F2021" s="125">
        <v>43929</v>
      </c>
      <c r="G2021" s="126">
        <v>954803</v>
      </c>
      <c r="H2021" s="36" t="s">
        <v>6560</v>
      </c>
      <c r="I2021" s="127" t="s">
        <v>6561</v>
      </c>
      <c r="J2021" s="35"/>
      <c r="K2021" s="36"/>
      <c r="L2021" s="162"/>
    </row>
    <row r="2022" spans="1:12" ht="15" customHeight="1">
      <c r="A2022" s="255" t="s">
        <v>6562</v>
      </c>
      <c r="B2022" s="256" t="s">
        <v>6563</v>
      </c>
      <c r="C2022" s="256" t="s">
        <v>6564</v>
      </c>
      <c r="D2022" s="256" t="s">
        <v>6559</v>
      </c>
      <c r="E2022" s="124">
        <v>6</v>
      </c>
      <c r="F2022" s="125">
        <v>43929</v>
      </c>
      <c r="G2022" s="126">
        <v>954803</v>
      </c>
      <c r="H2022" s="36" t="s">
        <v>6560</v>
      </c>
      <c r="I2022" s="127" t="s">
        <v>6561</v>
      </c>
      <c r="J2022" s="35"/>
      <c r="K2022" s="36"/>
      <c r="L2022" s="162"/>
    </row>
    <row r="2023" spans="1:12" ht="15" customHeight="1">
      <c r="A2023" s="255" t="s">
        <v>174</v>
      </c>
      <c r="B2023" s="256" t="s">
        <v>6565</v>
      </c>
      <c r="C2023" s="256" t="s">
        <v>1115</v>
      </c>
      <c r="D2023" s="256" t="s">
        <v>6566</v>
      </c>
      <c r="E2023" s="124">
        <v>1</v>
      </c>
      <c r="F2023" s="125">
        <v>44335</v>
      </c>
      <c r="G2023" s="126">
        <v>954803</v>
      </c>
      <c r="H2023" s="36" t="s">
        <v>6560</v>
      </c>
      <c r="I2023" s="127" t="s">
        <v>6561</v>
      </c>
      <c r="J2023" s="35"/>
      <c r="K2023" s="36"/>
      <c r="L2023" s="162"/>
    </row>
    <row r="2024" spans="1:12" ht="15" customHeight="1">
      <c r="A2024" s="258" t="s">
        <v>174</v>
      </c>
      <c r="B2024" s="257" t="s">
        <v>6567</v>
      </c>
      <c r="C2024" s="257" t="s">
        <v>6568</v>
      </c>
      <c r="D2024" s="256" t="s">
        <v>6569</v>
      </c>
      <c r="E2024" s="124">
        <v>1</v>
      </c>
      <c r="F2024" s="125">
        <v>42808</v>
      </c>
      <c r="G2024" s="126"/>
      <c r="H2024" s="36" t="s">
        <v>6570</v>
      </c>
      <c r="I2024" s="127" t="s">
        <v>6571</v>
      </c>
      <c r="J2024" s="35"/>
      <c r="K2024" s="36"/>
      <c r="L2024" s="162"/>
    </row>
    <row r="2025" spans="1:12" ht="15" customHeight="1">
      <c r="A2025" s="255" t="s">
        <v>6572</v>
      </c>
      <c r="B2025" s="256" t="s">
        <v>6573</v>
      </c>
      <c r="C2025" s="256" t="s">
        <v>6574</v>
      </c>
      <c r="D2025" s="256" t="s">
        <v>6575</v>
      </c>
      <c r="E2025" s="124">
        <v>3</v>
      </c>
      <c r="F2025" s="125">
        <v>44221</v>
      </c>
      <c r="G2025" s="126">
        <v>875834</v>
      </c>
      <c r="H2025" s="36" t="s">
        <v>6576</v>
      </c>
      <c r="I2025" s="127" t="s">
        <v>6571</v>
      </c>
      <c r="J2025" s="35"/>
      <c r="K2025" s="36"/>
      <c r="L2025" s="162"/>
    </row>
    <row r="2026" spans="1:12" s="39" customFormat="1" ht="15" customHeight="1">
      <c r="A2026" s="258" t="s">
        <v>174</v>
      </c>
      <c r="B2026" s="257" t="s">
        <v>6577</v>
      </c>
      <c r="C2026" s="257" t="s">
        <v>6578</v>
      </c>
      <c r="D2026" s="257" t="s">
        <v>6579</v>
      </c>
      <c r="E2026" s="267">
        <v>1</v>
      </c>
      <c r="F2026" s="125">
        <v>42956</v>
      </c>
      <c r="G2026" s="126"/>
      <c r="H2026" s="36" t="s">
        <v>45</v>
      </c>
      <c r="I2026" s="127" t="s">
        <v>45</v>
      </c>
      <c r="J2026" s="35"/>
      <c r="K2026" s="36"/>
      <c r="L2026" s="162"/>
    </row>
    <row r="2027" spans="1:12" s="39" customFormat="1" ht="15" customHeight="1">
      <c r="A2027" s="258" t="s">
        <v>174</v>
      </c>
      <c r="B2027" s="257" t="s">
        <v>6580</v>
      </c>
      <c r="C2027" s="257" t="s">
        <v>6578</v>
      </c>
      <c r="D2027" s="257" t="s">
        <v>6581</v>
      </c>
      <c r="E2027" s="267">
        <v>1</v>
      </c>
      <c r="F2027" s="125">
        <v>42956</v>
      </c>
      <c r="G2027" s="126"/>
      <c r="H2027" s="36" t="s">
        <v>45</v>
      </c>
      <c r="I2027" s="127" t="s">
        <v>45</v>
      </c>
      <c r="J2027" s="35"/>
      <c r="K2027" s="36"/>
      <c r="L2027" s="162"/>
    </row>
    <row r="2028" spans="1:12" s="39" customFormat="1" ht="15" customHeight="1">
      <c r="A2028" s="37">
        <v>1491213</v>
      </c>
      <c r="B2028" s="256" t="s">
        <v>6582</v>
      </c>
      <c r="C2028" s="256" t="s">
        <v>52</v>
      </c>
      <c r="D2028" s="256" t="s">
        <v>6583</v>
      </c>
      <c r="E2028" s="124">
        <v>3</v>
      </c>
      <c r="F2028" s="125">
        <v>45159</v>
      </c>
      <c r="G2028" s="126">
        <v>1164755</v>
      </c>
      <c r="H2028" s="36" t="s">
        <v>6584</v>
      </c>
      <c r="I2028" s="127"/>
      <c r="J2028" s="35"/>
      <c r="K2028" s="36"/>
      <c r="L2028" s="162"/>
    </row>
    <row r="2029" spans="1:12" s="39" customFormat="1" ht="15" customHeight="1">
      <c r="A2029" s="37">
        <v>1491214</v>
      </c>
      <c r="B2029" s="256" t="s">
        <v>6585</v>
      </c>
      <c r="C2029" s="256" t="s">
        <v>52</v>
      </c>
      <c r="D2029" s="256" t="s">
        <v>6583</v>
      </c>
      <c r="E2029" s="124">
        <v>3</v>
      </c>
      <c r="F2029" s="125">
        <v>45159</v>
      </c>
      <c r="G2029" s="126">
        <v>1164698</v>
      </c>
      <c r="H2029" s="36" t="s">
        <v>6586</v>
      </c>
      <c r="I2029" s="127"/>
      <c r="J2029" s="35"/>
      <c r="K2029" s="36"/>
      <c r="L2029" s="162"/>
    </row>
    <row r="2030" spans="1:12" s="39" customFormat="1" ht="15" customHeight="1">
      <c r="A2030" s="37" t="s">
        <v>174</v>
      </c>
      <c r="B2030" s="256" t="s">
        <v>6587</v>
      </c>
      <c r="C2030" s="256" t="s">
        <v>6588</v>
      </c>
      <c r="D2030" s="256" t="s">
        <v>6589</v>
      </c>
      <c r="E2030" s="124">
        <v>2</v>
      </c>
      <c r="F2030" s="125">
        <v>44834</v>
      </c>
      <c r="G2030" s="126"/>
      <c r="H2030" s="36"/>
      <c r="I2030" s="127"/>
      <c r="J2030" s="35"/>
      <c r="K2030" s="36"/>
      <c r="L2030" s="162"/>
    </row>
    <row r="2031" spans="1:12" s="39" customFormat="1" ht="15" customHeight="1">
      <c r="A2031" s="37">
        <v>1453133</v>
      </c>
      <c r="B2031" s="256" t="s">
        <v>6590</v>
      </c>
      <c r="C2031" s="256" t="s">
        <v>1115</v>
      </c>
      <c r="D2031" s="256" t="s">
        <v>6591</v>
      </c>
      <c r="E2031" s="124">
        <v>2</v>
      </c>
      <c r="F2031" s="125">
        <v>45446</v>
      </c>
      <c r="G2031" s="126"/>
      <c r="H2031" s="36"/>
      <c r="I2031" s="127"/>
      <c r="J2031" s="35"/>
      <c r="K2031" s="36"/>
      <c r="L2031" s="162"/>
    </row>
    <row r="2032" spans="1:12" ht="15" customHeight="1">
      <c r="A2032" s="37">
        <v>1297021</v>
      </c>
      <c r="B2032" s="256" t="s">
        <v>6592</v>
      </c>
      <c r="C2032" s="256" t="s">
        <v>6593</v>
      </c>
      <c r="D2032" s="256" t="s">
        <v>6594</v>
      </c>
      <c r="E2032" s="124">
        <v>5</v>
      </c>
      <c r="F2032" s="125">
        <v>44075</v>
      </c>
      <c r="G2032" s="126"/>
      <c r="H2032" s="36" t="s">
        <v>6595</v>
      </c>
      <c r="I2032" s="127" t="s">
        <v>2524</v>
      </c>
      <c r="J2032" s="35"/>
      <c r="K2032" s="36"/>
      <c r="L2032" s="162"/>
    </row>
    <row r="2033" spans="1:12" ht="15" customHeight="1">
      <c r="A2033" s="37">
        <v>1358515</v>
      </c>
      <c r="B2033" s="256" t="s">
        <v>6596</v>
      </c>
      <c r="C2033" s="256" t="s">
        <v>6593</v>
      </c>
      <c r="D2033" s="256" t="s">
        <v>6597</v>
      </c>
      <c r="E2033" s="124">
        <v>4</v>
      </c>
      <c r="F2033" s="125">
        <v>44321</v>
      </c>
      <c r="G2033" s="126"/>
      <c r="H2033" s="36" t="s">
        <v>6598</v>
      </c>
      <c r="I2033" s="127" t="s">
        <v>2524</v>
      </c>
      <c r="J2033" s="35">
        <v>113986</v>
      </c>
      <c r="K2033" s="36" t="s">
        <v>6599</v>
      </c>
      <c r="L2033" s="162" t="s">
        <v>6600</v>
      </c>
    </row>
    <row r="2034" spans="1:12" ht="15" customHeight="1">
      <c r="A2034" s="268">
        <v>1369864</v>
      </c>
      <c r="B2034" s="196" t="s">
        <v>6601</v>
      </c>
      <c r="C2034" s="196" t="s">
        <v>2609</v>
      </c>
      <c r="D2034" s="196" t="s">
        <v>6602</v>
      </c>
      <c r="E2034" s="140">
        <v>4</v>
      </c>
      <c r="F2034" s="141">
        <v>44075</v>
      </c>
      <c r="G2034" s="126"/>
      <c r="H2034" s="36" t="s">
        <v>6599</v>
      </c>
      <c r="I2034" s="127" t="s">
        <v>6600</v>
      </c>
      <c r="J2034" s="35"/>
      <c r="K2034" s="36"/>
      <c r="L2034" s="162"/>
    </row>
    <row r="2035" spans="1:12" ht="15" customHeight="1">
      <c r="A2035" s="262" t="s">
        <v>174</v>
      </c>
      <c r="B2035" s="261" t="s">
        <v>6603</v>
      </c>
      <c r="C2035" s="261" t="s">
        <v>6604</v>
      </c>
      <c r="D2035" s="261" t="s">
        <v>6605</v>
      </c>
      <c r="E2035" s="269">
        <v>2</v>
      </c>
      <c r="F2035" s="141">
        <v>44075</v>
      </c>
      <c r="G2035" s="126">
        <v>114004</v>
      </c>
      <c r="H2035" s="36" t="s">
        <v>6606</v>
      </c>
      <c r="I2035" s="127"/>
      <c r="J2035" s="35"/>
      <c r="K2035" s="36"/>
      <c r="L2035" s="162"/>
    </row>
    <row r="2036" spans="1:12" ht="15" customHeight="1">
      <c r="A2036" s="37">
        <v>1327852</v>
      </c>
      <c r="B2036" s="256" t="s">
        <v>6607</v>
      </c>
      <c r="C2036" s="256" t="s">
        <v>6608</v>
      </c>
      <c r="D2036" s="256" t="s">
        <v>6609</v>
      </c>
      <c r="E2036" s="124">
        <v>4</v>
      </c>
      <c r="F2036" s="125">
        <v>45734</v>
      </c>
      <c r="G2036" s="126">
        <v>113336</v>
      </c>
      <c r="H2036" s="36" t="s">
        <v>6610</v>
      </c>
      <c r="I2036" s="127"/>
      <c r="J2036" s="35"/>
      <c r="K2036" s="36"/>
      <c r="L2036" s="162"/>
    </row>
    <row r="2037" spans="1:12" ht="15" customHeight="1">
      <c r="A2037" s="37">
        <v>1331175</v>
      </c>
      <c r="B2037" s="256" t="s">
        <v>6611</v>
      </c>
      <c r="C2037" s="256" t="s">
        <v>6612</v>
      </c>
      <c r="D2037" s="256" t="s">
        <v>6613</v>
      </c>
      <c r="E2037" s="124">
        <v>6</v>
      </c>
      <c r="F2037" s="125">
        <v>45685</v>
      </c>
      <c r="G2037" s="126">
        <v>950278</v>
      </c>
      <c r="H2037" s="36" t="s">
        <v>6614</v>
      </c>
      <c r="I2037" s="127" t="s">
        <v>6615</v>
      </c>
      <c r="J2037" s="35"/>
      <c r="K2037" s="36"/>
      <c r="L2037" s="162"/>
    </row>
    <row r="2038" spans="1:12" ht="15" customHeight="1">
      <c r="A2038" s="37">
        <v>1331147</v>
      </c>
      <c r="B2038" s="256" t="s">
        <v>6616</v>
      </c>
      <c r="C2038" s="256" t="s">
        <v>6617</v>
      </c>
      <c r="D2038" s="256" t="s">
        <v>6618</v>
      </c>
      <c r="E2038" s="124">
        <v>4</v>
      </c>
      <c r="F2038" s="125">
        <v>45685</v>
      </c>
      <c r="G2038" s="126">
        <v>773743</v>
      </c>
      <c r="H2038" s="36" t="s">
        <v>6619</v>
      </c>
      <c r="I2038" s="127" t="s">
        <v>6615</v>
      </c>
      <c r="J2038" s="35"/>
      <c r="K2038" s="36"/>
      <c r="L2038" s="162"/>
    </row>
    <row r="2039" spans="1:12" ht="15" customHeight="1">
      <c r="A2039" s="255">
        <v>1331788</v>
      </c>
      <c r="B2039" s="256" t="s">
        <v>6620</v>
      </c>
      <c r="C2039" s="256" t="s">
        <v>6621</v>
      </c>
      <c r="D2039" s="256" t="s">
        <v>6622</v>
      </c>
      <c r="E2039" s="124">
        <v>3</v>
      </c>
      <c r="F2039" s="125">
        <v>44095</v>
      </c>
      <c r="G2039" s="126">
        <v>113335</v>
      </c>
      <c r="H2039" s="36" t="s">
        <v>6623</v>
      </c>
      <c r="I2039" s="127" t="s">
        <v>6615</v>
      </c>
      <c r="J2039" s="35"/>
      <c r="K2039" s="36"/>
      <c r="L2039" s="162"/>
    </row>
    <row r="2040" spans="1:12" ht="15" customHeight="1">
      <c r="A2040" s="255" t="s">
        <v>174</v>
      </c>
      <c r="B2040" s="256" t="s">
        <v>6624</v>
      </c>
      <c r="C2040" s="256" t="s">
        <v>2751</v>
      </c>
      <c r="D2040" s="256" t="s">
        <v>6625</v>
      </c>
      <c r="E2040" s="124">
        <v>1</v>
      </c>
      <c r="F2040" s="125">
        <v>43194</v>
      </c>
      <c r="G2040" s="126"/>
      <c r="H2040" s="36" t="s">
        <v>45</v>
      </c>
      <c r="I2040" s="127" t="s">
        <v>45</v>
      </c>
      <c r="J2040" s="35"/>
      <c r="K2040" s="36"/>
      <c r="L2040" s="162"/>
    </row>
    <row r="2041" spans="1:12" ht="15" customHeight="1">
      <c r="A2041" s="268" t="s">
        <v>174</v>
      </c>
      <c r="B2041" s="196" t="s">
        <v>6626</v>
      </c>
      <c r="C2041" s="196" t="s">
        <v>2609</v>
      </c>
      <c r="D2041" s="196" t="s">
        <v>6627</v>
      </c>
      <c r="E2041" s="140">
        <v>2</v>
      </c>
      <c r="F2041" s="141">
        <v>44075</v>
      </c>
      <c r="G2041" s="126"/>
      <c r="H2041" s="36" t="s">
        <v>6628</v>
      </c>
      <c r="I2041" s="127" t="s">
        <v>2796</v>
      </c>
      <c r="J2041" s="35"/>
      <c r="K2041" s="36"/>
      <c r="L2041" s="162"/>
    </row>
    <row r="2042" spans="1:12" ht="15" customHeight="1">
      <c r="A2042" s="259">
        <v>1464503</v>
      </c>
      <c r="B2042" s="257" t="s">
        <v>6629</v>
      </c>
      <c r="C2042" s="257" t="s">
        <v>1583</v>
      </c>
      <c r="D2042" s="257" t="s">
        <v>6630</v>
      </c>
      <c r="E2042" s="124">
        <v>1</v>
      </c>
      <c r="F2042" s="125">
        <v>43571</v>
      </c>
      <c r="G2042" s="126">
        <v>1372783</v>
      </c>
      <c r="H2042" s="36"/>
      <c r="I2042" s="127" t="s">
        <v>6631</v>
      </c>
      <c r="J2042" s="126">
        <v>114032</v>
      </c>
      <c r="K2042" s="36" t="s">
        <v>6632</v>
      </c>
      <c r="L2042" s="162"/>
    </row>
    <row r="2043" spans="1:12" ht="15" customHeight="1">
      <c r="A2043" s="262" t="s">
        <v>174</v>
      </c>
      <c r="B2043" s="261" t="s">
        <v>6633</v>
      </c>
      <c r="C2043" s="261" t="s">
        <v>6634</v>
      </c>
      <c r="D2043" s="261" t="s">
        <v>6635</v>
      </c>
      <c r="E2043" s="269">
        <v>1</v>
      </c>
      <c r="F2043" s="141">
        <v>43571</v>
      </c>
      <c r="G2043" s="126"/>
      <c r="H2043" s="36" t="s">
        <v>6636</v>
      </c>
      <c r="I2043" s="127" t="s">
        <v>1355</v>
      </c>
      <c r="J2043" s="35"/>
      <c r="K2043" s="36"/>
      <c r="L2043" s="162"/>
    </row>
    <row r="2044" spans="1:12" ht="15" customHeight="1">
      <c r="A2044" s="37">
        <v>1364204</v>
      </c>
      <c r="B2044" s="256" t="s">
        <v>6637</v>
      </c>
      <c r="C2044" s="256" t="s">
        <v>6638</v>
      </c>
      <c r="D2044" s="256" t="s">
        <v>6639</v>
      </c>
      <c r="E2044" s="124">
        <v>2</v>
      </c>
      <c r="F2044" s="125">
        <v>44075</v>
      </c>
      <c r="G2044" s="126"/>
      <c r="H2044" s="36"/>
      <c r="I2044" s="127"/>
      <c r="J2044" s="35"/>
      <c r="K2044" s="36"/>
      <c r="L2044" s="162"/>
    </row>
    <row r="2045" spans="1:12" ht="15" customHeight="1">
      <c r="A2045" s="255" t="s">
        <v>174</v>
      </c>
      <c r="B2045" s="256" t="s">
        <v>6640</v>
      </c>
      <c r="C2045" s="256" t="s">
        <v>6637</v>
      </c>
      <c r="D2045" s="256" t="s">
        <v>6639</v>
      </c>
      <c r="E2045" s="124">
        <v>2</v>
      </c>
      <c r="F2045" s="125">
        <v>44075</v>
      </c>
      <c r="G2045" s="126">
        <v>1346735</v>
      </c>
      <c r="H2045" s="36" t="s">
        <v>6641</v>
      </c>
      <c r="I2045" s="127" t="s">
        <v>6642</v>
      </c>
      <c r="J2045" s="35"/>
      <c r="K2045" s="36"/>
      <c r="L2045" s="162"/>
    </row>
    <row r="2046" spans="1:12" ht="15" customHeight="1">
      <c r="A2046" s="268" t="s">
        <v>174</v>
      </c>
      <c r="B2046" s="196" t="s">
        <v>6643</v>
      </c>
      <c r="C2046" s="196" t="s">
        <v>6644</v>
      </c>
      <c r="D2046" s="196" t="s">
        <v>6645</v>
      </c>
      <c r="E2046" s="140">
        <v>2</v>
      </c>
      <c r="F2046" s="141">
        <v>44075</v>
      </c>
      <c r="G2046" s="126" t="s">
        <v>45</v>
      </c>
      <c r="H2046" s="36" t="s">
        <v>6646</v>
      </c>
      <c r="I2046" s="127" t="s">
        <v>1336</v>
      </c>
      <c r="J2046" s="35"/>
      <c r="K2046" s="36"/>
      <c r="L2046" s="162"/>
    </row>
    <row r="2047" spans="1:12" ht="15" customHeight="1">
      <c r="A2047" s="151">
        <v>1370828</v>
      </c>
      <c r="B2047" s="261" t="s">
        <v>6647</v>
      </c>
      <c r="C2047" s="261" t="s">
        <v>6648</v>
      </c>
      <c r="D2047" s="261" t="s">
        <v>6649</v>
      </c>
      <c r="E2047" s="269">
        <v>1</v>
      </c>
      <c r="F2047" s="141">
        <v>43571</v>
      </c>
      <c r="G2047" s="126">
        <v>113978</v>
      </c>
      <c r="H2047" s="36" t="s">
        <v>6650</v>
      </c>
      <c r="I2047" s="127" t="s">
        <v>1336</v>
      </c>
      <c r="J2047" s="35"/>
      <c r="K2047" s="36"/>
      <c r="L2047" s="162"/>
    </row>
    <row r="2048" spans="1:12" ht="15" customHeight="1">
      <c r="A2048" s="37">
        <v>1385267</v>
      </c>
      <c r="B2048" s="256" t="s">
        <v>6647</v>
      </c>
      <c r="C2048" s="256" t="s">
        <v>432</v>
      </c>
      <c r="D2048" s="256" t="s">
        <v>6651</v>
      </c>
      <c r="E2048" s="124">
        <v>1</v>
      </c>
      <c r="F2048" s="125">
        <v>44132</v>
      </c>
      <c r="G2048" s="126"/>
      <c r="H2048" s="36"/>
      <c r="I2048" s="127"/>
      <c r="J2048" s="35"/>
      <c r="K2048" s="36"/>
      <c r="L2048" s="162"/>
    </row>
    <row r="2049" spans="1:12" ht="15" customHeight="1">
      <c r="A2049" s="263">
        <v>1386470</v>
      </c>
      <c r="B2049" s="256" t="s">
        <v>6652</v>
      </c>
      <c r="C2049" s="256" t="s">
        <v>6653</v>
      </c>
      <c r="D2049" s="256" t="s">
        <v>6654</v>
      </c>
      <c r="E2049" s="124">
        <v>1</v>
      </c>
      <c r="F2049" s="125">
        <v>44174</v>
      </c>
      <c r="G2049" s="126"/>
      <c r="H2049" s="36"/>
      <c r="I2049" s="127"/>
      <c r="J2049" s="35"/>
      <c r="K2049" s="36"/>
      <c r="L2049" s="162"/>
    </row>
    <row r="2050" spans="1:12" ht="15" customHeight="1">
      <c r="A2050" s="263">
        <v>1433217</v>
      </c>
      <c r="B2050" s="256" t="s">
        <v>6655</v>
      </c>
      <c r="C2050" s="256" t="s">
        <v>6656</v>
      </c>
      <c r="D2050" s="256" t="s">
        <v>6657</v>
      </c>
      <c r="E2050" s="124">
        <v>1</v>
      </c>
      <c r="F2050" s="125">
        <v>44375</v>
      </c>
      <c r="G2050" s="126"/>
      <c r="H2050" s="36"/>
      <c r="I2050" s="127"/>
      <c r="J2050" s="35"/>
      <c r="K2050" s="36"/>
      <c r="L2050" s="162"/>
    </row>
    <row r="2051" spans="1:12" ht="15" customHeight="1">
      <c r="A2051" s="37">
        <v>1475061</v>
      </c>
      <c r="B2051" s="256" t="s">
        <v>6658</v>
      </c>
      <c r="C2051" s="256" t="s">
        <v>6659</v>
      </c>
      <c r="D2051" s="256" t="s">
        <v>6660</v>
      </c>
      <c r="E2051" s="124">
        <v>1</v>
      </c>
      <c r="F2051" s="125">
        <v>44952</v>
      </c>
      <c r="G2051" s="126"/>
      <c r="H2051" s="36"/>
      <c r="I2051" s="127"/>
      <c r="J2051" s="35"/>
      <c r="K2051" s="36"/>
      <c r="L2051" s="162"/>
    </row>
    <row r="2052" spans="1:12" ht="15" customHeight="1">
      <c r="A2052" s="37" t="s">
        <v>174</v>
      </c>
      <c r="B2052" s="256" t="s">
        <v>6661</v>
      </c>
      <c r="C2052" s="256" t="s">
        <v>6662</v>
      </c>
      <c r="D2052" s="256" t="s">
        <v>6663</v>
      </c>
      <c r="E2052" s="124">
        <v>1</v>
      </c>
      <c r="F2052" s="125">
        <v>45278</v>
      </c>
      <c r="G2052" s="126"/>
      <c r="H2052" s="36"/>
      <c r="I2052" s="127"/>
      <c r="J2052" s="35"/>
      <c r="K2052" s="36"/>
      <c r="L2052" s="162"/>
    </row>
    <row r="2053" spans="1:12" ht="15" customHeight="1">
      <c r="A2053" s="255" t="s">
        <v>174</v>
      </c>
      <c r="B2053" s="256" t="s">
        <v>6664</v>
      </c>
      <c r="C2053" s="256" t="s">
        <v>6665</v>
      </c>
      <c r="D2053" s="256" t="s">
        <v>6666</v>
      </c>
      <c r="E2053" s="124">
        <v>2</v>
      </c>
      <c r="F2053" s="125">
        <v>44949</v>
      </c>
      <c r="G2053" s="126"/>
      <c r="H2053" s="36" t="s">
        <v>6667</v>
      </c>
      <c r="I2053" s="127" t="s">
        <v>6668</v>
      </c>
      <c r="J2053" s="35"/>
      <c r="K2053" s="36"/>
      <c r="L2053" s="162"/>
    </row>
    <row r="2054" spans="1:12" ht="15" customHeight="1">
      <c r="A2054" s="255" t="s">
        <v>174</v>
      </c>
      <c r="B2054" s="256" t="s">
        <v>6669</v>
      </c>
      <c r="C2054" s="256" t="s">
        <v>6664</v>
      </c>
      <c r="D2054" s="256" t="s">
        <v>6666</v>
      </c>
      <c r="E2054" s="124">
        <v>2</v>
      </c>
      <c r="F2054" s="125">
        <v>44949</v>
      </c>
      <c r="G2054" s="126"/>
      <c r="H2054" s="36" t="s">
        <v>6670</v>
      </c>
      <c r="I2054" s="127" t="s">
        <v>6668</v>
      </c>
      <c r="J2054" s="35"/>
      <c r="K2054" s="36"/>
      <c r="L2054" s="162"/>
    </row>
    <row r="2055" spans="1:12" ht="15" customHeight="1">
      <c r="A2055" s="255" t="s">
        <v>174</v>
      </c>
      <c r="B2055" s="256" t="s">
        <v>6671</v>
      </c>
      <c r="C2055" s="256" t="s">
        <v>6664</v>
      </c>
      <c r="D2055" s="256" t="s">
        <v>6666</v>
      </c>
      <c r="E2055" s="124">
        <v>2</v>
      </c>
      <c r="F2055" s="125">
        <v>44949</v>
      </c>
      <c r="G2055" s="126"/>
      <c r="H2055" s="36" t="s">
        <v>6672</v>
      </c>
      <c r="I2055" s="127" t="s">
        <v>6668</v>
      </c>
      <c r="J2055" s="35"/>
      <c r="K2055" s="36"/>
      <c r="L2055" s="162"/>
    </row>
    <row r="2056" spans="1:12" ht="15" customHeight="1">
      <c r="A2056" s="255" t="s">
        <v>174</v>
      </c>
      <c r="B2056" s="256" t="s">
        <v>6673</v>
      </c>
      <c r="C2056" s="256" t="s">
        <v>6664</v>
      </c>
      <c r="D2056" s="256" t="s">
        <v>6666</v>
      </c>
      <c r="E2056" s="124">
        <v>2</v>
      </c>
      <c r="F2056" s="125">
        <v>44949</v>
      </c>
      <c r="G2056" s="126"/>
      <c r="H2056" s="36" t="s">
        <v>6674</v>
      </c>
      <c r="I2056" s="127" t="s">
        <v>6668</v>
      </c>
      <c r="J2056" s="35"/>
      <c r="K2056" s="36"/>
      <c r="L2056" s="162"/>
    </row>
    <row r="2057" spans="1:12" ht="15" customHeight="1">
      <c r="A2057" s="255" t="s">
        <v>174</v>
      </c>
      <c r="B2057" s="256" t="s">
        <v>6675</v>
      </c>
      <c r="C2057" s="256" t="s">
        <v>6664</v>
      </c>
      <c r="D2057" s="256" t="s">
        <v>6666</v>
      </c>
      <c r="E2057" s="124">
        <v>2</v>
      </c>
      <c r="F2057" s="125">
        <v>44949</v>
      </c>
      <c r="G2057" s="126"/>
      <c r="H2057" s="36" t="s">
        <v>6676</v>
      </c>
      <c r="I2057" s="127" t="s">
        <v>6668</v>
      </c>
      <c r="J2057" s="35"/>
      <c r="K2057" s="36"/>
      <c r="L2057" s="162"/>
    </row>
    <row r="2058" spans="1:12" ht="15.75" customHeight="1">
      <c r="A2058" s="255" t="s">
        <v>174</v>
      </c>
      <c r="B2058" s="256" t="s">
        <v>6677</v>
      </c>
      <c r="C2058" s="256" t="s">
        <v>6664</v>
      </c>
      <c r="D2058" s="256" t="s">
        <v>6666</v>
      </c>
      <c r="E2058" s="124">
        <v>2</v>
      </c>
      <c r="F2058" s="125">
        <v>44949</v>
      </c>
      <c r="G2058" s="126"/>
      <c r="H2058" s="36" t="s">
        <v>6678</v>
      </c>
      <c r="I2058" s="127" t="s">
        <v>6668</v>
      </c>
      <c r="J2058" s="35"/>
      <c r="K2058" s="36"/>
      <c r="L2058" s="162"/>
    </row>
    <row r="2059" spans="1:12" ht="15" customHeight="1">
      <c r="A2059" s="255" t="s">
        <v>174</v>
      </c>
      <c r="B2059" s="256" t="s">
        <v>6679</v>
      </c>
      <c r="C2059" s="256" t="s">
        <v>1833</v>
      </c>
      <c r="D2059" s="256" t="s">
        <v>6680</v>
      </c>
      <c r="E2059" s="124">
        <v>3</v>
      </c>
      <c r="F2059" s="125">
        <v>44217</v>
      </c>
      <c r="G2059" s="126"/>
      <c r="H2059" s="36" t="s">
        <v>6681</v>
      </c>
      <c r="I2059" s="127" t="s">
        <v>6615</v>
      </c>
      <c r="J2059" s="35"/>
      <c r="K2059" s="36"/>
      <c r="L2059" s="162"/>
    </row>
    <row r="2060" spans="1:12" ht="15" customHeight="1">
      <c r="A2060" s="255">
        <v>1151005</v>
      </c>
      <c r="B2060" s="256" t="s">
        <v>6682</v>
      </c>
      <c r="C2060" s="256" t="s">
        <v>2751</v>
      </c>
      <c r="D2060" s="256" t="s">
        <v>6683</v>
      </c>
      <c r="E2060" s="124">
        <v>1</v>
      </c>
      <c r="F2060" s="125">
        <v>43194</v>
      </c>
      <c r="G2060" s="126"/>
      <c r="H2060" s="36" t="s">
        <v>6684</v>
      </c>
      <c r="I2060" s="127" t="s">
        <v>2598</v>
      </c>
      <c r="J2060" s="35"/>
      <c r="K2060" s="36"/>
      <c r="L2060" s="162"/>
    </row>
    <row r="2061" spans="1:12" ht="15" customHeight="1">
      <c r="A2061" s="255" t="s">
        <v>174</v>
      </c>
      <c r="B2061" s="256" t="s">
        <v>6685</v>
      </c>
      <c r="C2061" s="256" t="s">
        <v>6686</v>
      </c>
      <c r="D2061" s="256" t="s">
        <v>6687</v>
      </c>
      <c r="E2061" s="124">
        <v>1</v>
      </c>
      <c r="F2061" s="125">
        <v>44126</v>
      </c>
      <c r="G2061" s="126"/>
      <c r="H2061" s="36"/>
      <c r="I2061" s="127"/>
      <c r="J2061" s="35"/>
      <c r="K2061" s="36"/>
      <c r="L2061" s="162"/>
    </row>
    <row r="2062" spans="1:12" ht="15" customHeight="1">
      <c r="A2062" s="37">
        <v>1383623</v>
      </c>
      <c r="B2062" s="270" t="s">
        <v>6688</v>
      </c>
      <c r="C2062" s="270" t="s">
        <v>2482</v>
      </c>
      <c r="D2062" s="256" t="s">
        <v>6689</v>
      </c>
      <c r="E2062" s="124">
        <v>1</v>
      </c>
      <c r="F2062" s="125">
        <v>44126</v>
      </c>
      <c r="G2062" s="126"/>
      <c r="H2062" s="36"/>
      <c r="I2062" s="127"/>
      <c r="J2062" s="35"/>
      <c r="K2062" s="36"/>
      <c r="L2062" s="162"/>
    </row>
    <row r="2063" spans="1:12" ht="15" customHeight="1">
      <c r="A2063" s="37">
        <v>1388605</v>
      </c>
      <c r="B2063" s="270" t="s">
        <v>6690</v>
      </c>
      <c r="C2063" s="270" t="s">
        <v>6691</v>
      </c>
      <c r="D2063" s="256" t="s">
        <v>6692</v>
      </c>
      <c r="E2063" s="124">
        <v>1</v>
      </c>
      <c r="F2063" s="125">
        <v>44208</v>
      </c>
      <c r="G2063" s="126"/>
      <c r="H2063" s="36"/>
      <c r="I2063" s="127"/>
      <c r="J2063" s="35"/>
      <c r="K2063" s="36"/>
      <c r="L2063" s="162"/>
    </row>
    <row r="2064" spans="1:12" ht="15" customHeight="1">
      <c r="A2064" s="255" t="s">
        <v>174</v>
      </c>
      <c r="B2064" s="256" t="s">
        <v>6693</v>
      </c>
      <c r="C2064" s="256" t="s">
        <v>6664</v>
      </c>
      <c r="D2064" s="256" t="s">
        <v>6694</v>
      </c>
      <c r="E2064" s="124">
        <v>1</v>
      </c>
      <c r="F2064" s="125">
        <v>42996</v>
      </c>
      <c r="G2064" s="126"/>
      <c r="H2064" s="36" t="s">
        <v>6695</v>
      </c>
      <c r="I2064" s="127" t="s">
        <v>6668</v>
      </c>
      <c r="J2064" s="35"/>
      <c r="K2064" s="36"/>
      <c r="L2064" s="162"/>
    </row>
    <row r="2065" spans="1:12" ht="15" customHeight="1">
      <c r="A2065" s="255" t="s">
        <v>174</v>
      </c>
      <c r="B2065" s="256" t="s">
        <v>6696</v>
      </c>
      <c r="C2065" s="256" t="s">
        <v>6697</v>
      </c>
      <c r="D2065" s="256" t="s">
        <v>6694</v>
      </c>
      <c r="E2065" s="124">
        <v>1</v>
      </c>
      <c r="F2065" s="125">
        <v>42996</v>
      </c>
      <c r="G2065" s="126"/>
      <c r="H2065" s="36" t="s">
        <v>6698</v>
      </c>
      <c r="I2065" s="127" t="s">
        <v>6668</v>
      </c>
      <c r="J2065" s="35"/>
      <c r="K2065" s="36"/>
      <c r="L2065" s="162"/>
    </row>
    <row r="2066" spans="1:12" ht="15" customHeight="1">
      <c r="A2066" s="255" t="s">
        <v>174</v>
      </c>
      <c r="B2066" s="256" t="s">
        <v>6699</v>
      </c>
      <c r="C2066" s="256" t="s">
        <v>6697</v>
      </c>
      <c r="D2066" s="256" t="s">
        <v>6694</v>
      </c>
      <c r="E2066" s="124">
        <v>1</v>
      </c>
      <c r="F2066" s="125">
        <v>42996</v>
      </c>
      <c r="G2066" s="126"/>
      <c r="H2066" s="36" t="s">
        <v>6700</v>
      </c>
      <c r="I2066" s="127" t="s">
        <v>6668</v>
      </c>
      <c r="J2066" s="35"/>
      <c r="K2066" s="36"/>
      <c r="L2066" s="162"/>
    </row>
    <row r="2067" spans="1:12" ht="15" customHeight="1">
      <c r="A2067" s="255" t="s">
        <v>174</v>
      </c>
      <c r="B2067" s="256" t="s">
        <v>6701</v>
      </c>
      <c r="C2067" s="256" t="s">
        <v>6679</v>
      </c>
      <c r="D2067" s="256" t="s">
        <v>6702</v>
      </c>
      <c r="E2067" s="124">
        <v>1</v>
      </c>
      <c r="F2067" s="125">
        <v>42996</v>
      </c>
      <c r="G2067" s="126"/>
      <c r="H2067" s="36" t="s">
        <v>6703</v>
      </c>
      <c r="I2067" s="127" t="s">
        <v>6668</v>
      </c>
      <c r="J2067" s="35"/>
      <c r="K2067" s="36"/>
      <c r="L2067" s="162"/>
    </row>
    <row r="2068" spans="1:12" ht="15" customHeight="1">
      <c r="A2068" s="255" t="s">
        <v>174</v>
      </c>
      <c r="B2068" s="256" t="s">
        <v>6696</v>
      </c>
      <c r="C2068" s="256" t="s">
        <v>6697</v>
      </c>
      <c r="D2068" s="256" t="s">
        <v>6702</v>
      </c>
      <c r="E2068" s="124">
        <v>1</v>
      </c>
      <c r="F2068" s="125">
        <v>42996</v>
      </c>
      <c r="G2068" s="126"/>
      <c r="H2068" s="36" t="s">
        <v>6704</v>
      </c>
      <c r="I2068" s="127" t="s">
        <v>6668</v>
      </c>
      <c r="J2068" s="35"/>
      <c r="K2068" s="36"/>
      <c r="L2068" s="162"/>
    </row>
    <row r="2069" spans="1:12" ht="15" customHeight="1">
      <c r="A2069" s="255" t="s">
        <v>174</v>
      </c>
      <c r="B2069" s="256" t="s">
        <v>6699</v>
      </c>
      <c r="C2069" s="256" t="s">
        <v>6697</v>
      </c>
      <c r="D2069" s="256" t="s">
        <v>6702</v>
      </c>
      <c r="E2069" s="124">
        <v>1</v>
      </c>
      <c r="F2069" s="125">
        <v>42996</v>
      </c>
      <c r="G2069" s="126"/>
      <c r="H2069" s="36" t="s">
        <v>6698</v>
      </c>
      <c r="I2069" s="127" t="s">
        <v>6668</v>
      </c>
      <c r="J2069" s="35"/>
      <c r="K2069" s="36"/>
      <c r="L2069" s="162"/>
    </row>
    <row r="2070" spans="1:12" ht="15" customHeight="1">
      <c r="A2070" s="255" t="s">
        <v>174</v>
      </c>
      <c r="B2070" s="256" t="s">
        <v>6705</v>
      </c>
      <c r="C2070" s="256" t="s">
        <v>6664</v>
      </c>
      <c r="D2070" s="256" t="s">
        <v>6706</v>
      </c>
      <c r="E2070" s="124">
        <v>1</v>
      </c>
      <c r="F2070" s="125">
        <v>42996</v>
      </c>
      <c r="G2070" s="126"/>
      <c r="H2070" s="36" t="s">
        <v>6707</v>
      </c>
      <c r="I2070" s="127" t="s">
        <v>6668</v>
      </c>
      <c r="J2070" s="35"/>
      <c r="K2070" s="36"/>
      <c r="L2070" s="162"/>
    </row>
    <row r="2071" spans="1:12" ht="15" customHeight="1">
      <c r="A2071" s="255" t="s">
        <v>174</v>
      </c>
      <c r="B2071" s="256" t="s">
        <v>6708</v>
      </c>
      <c r="C2071" s="256" t="s">
        <v>6709</v>
      </c>
      <c r="D2071" s="256" t="s">
        <v>6706</v>
      </c>
      <c r="E2071" s="124">
        <v>1</v>
      </c>
      <c r="F2071" s="125">
        <v>42996</v>
      </c>
      <c r="G2071" s="126"/>
      <c r="H2071" s="36" t="s">
        <v>6710</v>
      </c>
      <c r="I2071" s="127" t="s">
        <v>6668</v>
      </c>
      <c r="J2071" s="35"/>
      <c r="K2071" s="36"/>
      <c r="L2071" s="162"/>
    </row>
    <row r="2072" spans="1:12" ht="15" customHeight="1">
      <c r="A2072" s="255" t="s">
        <v>174</v>
      </c>
      <c r="B2072" s="256" t="s">
        <v>6711</v>
      </c>
      <c r="C2072" s="256" t="s">
        <v>6705</v>
      </c>
      <c r="D2072" s="256" t="s">
        <v>6706</v>
      </c>
      <c r="E2072" s="124">
        <v>1</v>
      </c>
      <c r="F2072" s="125">
        <v>42996</v>
      </c>
      <c r="G2072" s="126"/>
      <c r="H2072" s="36" t="s">
        <v>6712</v>
      </c>
      <c r="I2072" s="127" t="s">
        <v>6668</v>
      </c>
      <c r="J2072" s="35"/>
      <c r="K2072" s="36"/>
      <c r="L2072" s="162"/>
    </row>
    <row r="2073" spans="1:12" ht="15" customHeight="1">
      <c r="A2073" s="255" t="s">
        <v>174</v>
      </c>
      <c r="B2073" s="256" t="s">
        <v>6713</v>
      </c>
      <c r="C2073" s="256" t="s">
        <v>6709</v>
      </c>
      <c r="D2073" s="256" t="s">
        <v>6706</v>
      </c>
      <c r="E2073" s="124">
        <v>1</v>
      </c>
      <c r="F2073" s="125">
        <v>42996</v>
      </c>
      <c r="G2073" s="126">
        <v>1300854</v>
      </c>
      <c r="H2073" s="36" t="s">
        <v>6714</v>
      </c>
      <c r="I2073" s="127" t="s">
        <v>6668</v>
      </c>
      <c r="J2073" s="35"/>
      <c r="K2073" s="36"/>
      <c r="L2073" s="162"/>
    </row>
    <row r="2074" spans="1:12" ht="15" customHeight="1">
      <c r="A2074" s="255" t="s">
        <v>174</v>
      </c>
      <c r="B2074" s="256" t="s">
        <v>6715</v>
      </c>
      <c r="C2074" s="256" t="s">
        <v>6679</v>
      </c>
      <c r="D2074" s="256" t="s">
        <v>6716</v>
      </c>
      <c r="E2074" s="124">
        <v>1</v>
      </c>
      <c r="F2074" s="125">
        <v>42996</v>
      </c>
      <c r="G2074" s="126"/>
      <c r="H2074" s="36" t="s">
        <v>6717</v>
      </c>
      <c r="I2074" s="127" t="s">
        <v>6668</v>
      </c>
      <c r="J2074" s="35"/>
      <c r="K2074" s="36"/>
      <c r="L2074" s="162"/>
    </row>
    <row r="2075" spans="1:12" ht="15" customHeight="1">
      <c r="A2075" s="255" t="s">
        <v>174</v>
      </c>
      <c r="B2075" s="256" t="s">
        <v>6708</v>
      </c>
      <c r="C2075" s="256" t="s">
        <v>6709</v>
      </c>
      <c r="D2075" s="256" t="s">
        <v>6716</v>
      </c>
      <c r="E2075" s="124">
        <v>1</v>
      </c>
      <c r="F2075" s="125">
        <v>42996</v>
      </c>
      <c r="G2075" s="126"/>
      <c r="H2075" s="36" t="s">
        <v>6710</v>
      </c>
      <c r="I2075" s="127" t="s">
        <v>6668</v>
      </c>
      <c r="J2075" s="35"/>
      <c r="K2075" s="36"/>
      <c r="L2075" s="162"/>
    </row>
    <row r="2076" spans="1:12" ht="15" customHeight="1">
      <c r="A2076" s="255" t="s">
        <v>174</v>
      </c>
      <c r="B2076" s="256" t="s">
        <v>6711</v>
      </c>
      <c r="C2076" s="256" t="s">
        <v>6715</v>
      </c>
      <c r="D2076" s="256" t="s">
        <v>6716</v>
      </c>
      <c r="E2076" s="124">
        <v>1</v>
      </c>
      <c r="F2076" s="125">
        <v>42996</v>
      </c>
      <c r="G2076" s="126"/>
      <c r="H2076" s="36" t="s">
        <v>6718</v>
      </c>
      <c r="I2076" s="127" t="s">
        <v>6668</v>
      </c>
      <c r="J2076" s="35"/>
      <c r="K2076" s="36"/>
      <c r="L2076" s="162"/>
    </row>
    <row r="2077" spans="1:12" ht="15" customHeight="1">
      <c r="A2077" s="255" t="s">
        <v>174</v>
      </c>
      <c r="B2077" s="256" t="s">
        <v>6713</v>
      </c>
      <c r="C2077" s="256" t="s">
        <v>6709</v>
      </c>
      <c r="D2077" s="256" t="s">
        <v>6716</v>
      </c>
      <c r="E2077" s="124">
        <v>1</v>
      </c>
      <c r="F2077" s="125">
        <v>42996</v>
      </c>
      <c r="G2077" s="126"/>
      <c r="H2077" s="36" t="s">
        <v>6714</v>
      </c>
      <c r="I2077" s="127" t="s">
        <v>6668</v>
      </c>
      <c r="J2077" s="35"/>
      <c r="K2077" s="36"/>
      <c r="L2077" s="162"/>
    </row>
    <row r="2078" spans="1:12" ht="15" customHeight="1">
      <c r="A2078" s="255" t="s">
        <v>174</v>
      </c>
      <c r="B2078" s="256" t="s">
        <v>6719</v>
      </c>
      <c r="C2078" s="256" t="s">
        <v>6715</v>
      </c>
      <c r="D2078" s="256" t="s">
        <v>6720</v>
      </c>
      <c r="E2078" s="124">
        <v>1</v>
      </c>
      <c r="F2078" s="125">
        <v>42998</v>
      </c>
      <c r="G2078" s="126"/>
      <c r="H2078" s="36" t="s">
        <v>6721</v>
      </c>
      <c r="I2078" s="127" t="s">
        <v>6668</v>
      </c>
      <c r="J2078" s="35"/>
      <c r="K2078" s="36"/>
      <c r="L2078" s="162"/>
    </row>
    <row r="2079" spans="1:12" ht="15" customHeight="1">
      <c r="A2079" s="255" t="s">
        <v>174</v>
      </c>
      <c r="B2079" s="256" t="s">
        <v>6722</v>
      </c>
      <c r="C2079" s="256" t="s">
        <v>6664</v>
      </c>
      <c r="D2079" s="256" t="s">
        <v>6723</v>
      </c>
      <c r="E2079" s="124">
        <v>2</v>
      </c>
      <c r="F2079" s="125">
        <v>44375</v>
      </c>
      <c r="G2079" s="126"/>
      <c r="H2079" s="36" t="s">
        <v>6724</v>
      </c>
      <c r="I2079" s="127" t="s">
        <v>6668</v>
      </c>
      <c r="J2079" s="35"/>
      <c r="K2079" s="36"/>
      <c r="L2079" s="162"/>
    </row>
    <row r="2080" spans="1:12" ht="15" customHeight="1">
      <c r="A2080" s="255" t="s">
        <v>174</v>
      </c>
      <c r="B2080" s="256" t="s">
        <v>6725</v>
      </c>
      <c r="C2080" s="256" t="s">
        <v>6679</v>
      </c>
      <c r="D2080" s="256" t="s">
        <v>6726</v>
      </c>
      <c r="E2080" s="124">
        <v>2</v>
      </c>
      <c r="F2080" s="125">
        <v>44375</v>
      </c>
      <c r="G2080" s="126"/>
      <c r="H2080" s="36" t="s">
        <v>6727</v>
      </c>
      <c r="I2080" s="127" t="s">
        <v>6668</v>
      </c>
      <c r="J2080" s="35"/>
      <c r="K2080" s="36"/>
      <c r="L2080" s="162"/>
    </row>
    <row r="2081" spans="1:12" ht="15" customHeight="1">
      <c r="A2081" s="255">
        <v>1369830</v>
      </c>
      <c r="B2081" s="256" t="s">
        <v>6728</v>
      </c>
      <c r="C2081" s="256" t="s">
        <v>6679</v>
      </c>
      <c r="D2081" s="256" t="s">
        <v>6729</v>
      </c>
      <c r="E2081" s="124">
        <v>1</v>
      </c>
      <c r="F2081" s="125">
        <v>42996</v>
      </c>
      <c r="G2081" s="126">
        <v>113344</v>
      </c>
      <c r="H2081" s="36" t="s">
        <v>6730</v>
      </c>
      <c r="I2081" s="127" t="s">
        <v>6731</v>
      </c>
      <c r="J2081" s="35"/>
      <c r="K2081" s="36"/>
      <c r="L2081" s="162"/>
    </row>
    <row r="2082" spans="1:12" ht="15" customHeight="1">
      <c r="A2082" s="37">
        <v>1369876</v>
      </c>
      <c r="B2082" s="256" t="s">
        <v>6732</v>
      </c>
      <c r="C2082" s="256" t="s">
        <v>6679</v>
      </c>
      <c r="D2082" s="256" t="s">
        <v>6733</v>
      </c>
      <c r="E2082" s="124">
        <v>1</v>
      </c>
      <c r="F2082" s="125">
        <v>42996</v>
      </c>
      <c r="G2082" s="126">
        <v>113345</v>
      </c>
      <c r="H2082" s="36" t="s">
        <v>6734</v>
      </c>
      <c r="I2082" s="127" t="s">
        <v>6731</v>
      </c>
      <c r="J2082" s="35"/>
      <c r="K2082" s="36"/>
      <c r="L2082" s="162"/>
    </row>
    <row r="2083" spans="1:12" ht="15" customHeight="1">
      <c r="A2083" s="37">
        <v>1370084</v>
      </c>
      <c r="B2083" s="256" t="s">
        <v>6735</v>
      </c>
      <c r="C2083" s="256" t="s">
        <v>6664</v>
      </c>
      <c r="D2083" s="256" t="s">
        <v>6736</v>
      </c>
      <c r="E2083" s="124">
        <v>3</v>
      </c>
      <c r="F2083" s="125">
        <v>44126</v>
      </c>
      <c r="G2083" s="126"/>
      <c r="H2083" s="36" t="s">
        <v>6737</v>
      </c>
      <c r="I2083" s="127" t="s">
        <v>6668</v>
      </c>
      <c r="J2083" s="35"/>
      <c r="K2083" s="36"/>
      <c r="L2083" s="162"/>
    </row>
    <row r="2084" spans="1:12" ht="15" customHeight="1">
      <c r="A2084" s="255">
        <v>1369379</v>
      </c>
      <c r="B2084" s="256" t="s">
        <v>6738</v>
      </c>
      <c r="C2084" s="256" t="s">
        <v>6739</v>
      </c>
      <c r="D2084" s="256" t="s">
        <v>6740</v>
      </c>
      <c r="E2084" s="124">
        <v>3</v>
      </c>
      <c r="F2084" s="125">
        <v>44578</v>
      </c>
      <c r="G2084" s="126">
        <v>113342</v>
      </c>
      <c r="H2084" s="36" t="s">
        <v>6741</v>
      </c>
      <c r="I2084" s="127" t="s">
        <v>6731</v>
      </c>
      <c r="J2084" s="35"/>
      <c r="K2084" s="36"/>
      <c r="L2084" s="162"/>
    </row>
    <row r="2085" spans="1:12" ht="15" customHeight="1">
      <c r="A2085" s="255" t="s">
        <v>174</v>
      </c>
      <c r="B2085" s="256" t="s">
        <v>6742</v>
      </c>
      <c r="C2085" s="256" t="s">
        <v>6738</v>
      </c>
      <c r="D2085" s="256" t="s">
        <v>6740</v>
      </c>
      <c r="E2085" s="124">
        <v>3</v>
      </c>
      <c r="F2085" s="125">
        <v>44578</v>
      </c>
      <c r="G2085" s="126"/>
      <c r="H2085" s="36" t="s">
        <v>6743</v>
      </c>
      <c r="I2085" s="127" t="s">
        <v>6731</v>
      </c>
      <c r="J2085" s="35"/>
      <c r="K2085" s="36"/>
      <c r="L2085" s="162"/>
    </row>
    <row r="2086" spans="1:12" ht="15" customHeight="1">
      <c r="A2086" s="255" t="s">
        <v>174</v>
      </c>
      <c r="B2086" s="256" t="s">
        <v>6744</v>
      </c>
      <c r="C2086" s="256" t="s">
        <v>6738</v>
      </c>
      <c r="D2086" s="256" t="s">
        <v>6740</v>
      </c>
      <c r="E2086" s="124">
        <v>3</v>
      </c>
      <c r="F2086" s="125">
        <v>44578</v>
      </c>
      <c r="G2086" s="126"/>
      <c r="H2086" s="36" t="s">
        <v>6745</v>
      </c>
      <c r="I2086" s="127" t="s">
        <v>6731</v>
      </c>
      <c r="J2086" s="35"/>
      <c r="K2086" s="36"/>
      <c r="L2086" s="162"/>
    </row>
    <row r="2087" spans="1:12" ht="15" customHeight="1">
      <c r="A2087" s="37">
        <v>1375849</v>
      </c>
      <c r="B2087" s="256" t="s">
        <v>6746</v>
      </c>
      <c r="C2087" s="256" t="s">
        <v>6747</v>
      </c>
      <c r="D2087" s="256" t="s">
        <v>6748</v>
      </c>
      <c r="E2087" s="124">
        <v>3</v>
      </c>
      <c r="F2087" s="125">
        <v>44578</v>
      </c>
      <c r="G2087" s="126">
        <v>113343</v>
      </c>
      <c r="H2087" s="36" t="s">
        <v>6749</v>
      </c>
      <c r="I2087" s="127" t="s">
        <v>6731</v>
      </c>
      <c r="J2087" s="35"/>
      <c r="K2087" s="36"/>
      <c r="L2087" s="162"/>
    </row>
    <row r="2088" spans="1:12" ht="15" customHeight="1">
      <c r="A2088" s="255" t="s">
        <v>174</v>
      </c>
      <c r="B2088" s="256" t="s">
        <v>6750</v>
      </c>
      <c r="C2088" s="256" t="s">
        <v>6746</v>
      </c>
      <c r="D2088" s="256" t="s">
        <v>6748</v>
      </c>
      <c r="E2088" s="124">
        <v>3</v>
      </c>
      <c r="F2088" s="125">
        <v>44578</v>
      </c>
      <c r="G2088" s="126"/>
      <c r="H2088" s="36" t="s">
        <v>6751</v>
      </c>
      <c r="I2088" s="127" t="s">
        <v>6731</v>
      </c>
      <c r="J2088" s="35"/>
      <c r="K2088" s="36"/>
      <c r="L2088" s="162"/>
    </row>
    <row r="2089" spans="1:12" ht="15" customHeight="1">
      <c r="A2089" s="255" t="s">
        <v>174</v>
      </c>
      <c r="B2089" s="256" t="s">
        <v>6744</v>
      </c>
      <c r="C2089" s="256" t="s">
        <v>6746</v>
      </c>
      <c r="D2089" s="256" t="s">
        <v>6748</v>
      </c>
      <c r="E2089" s="124">
        <v>3</v>
      </c>
      <c r="F2089" s="125">
        <v>44578</v>
      </c>
      <c r="G2089" s="126"/>
      <c r="H2089" s="36" t="s">
        <v>6745</v>
      </c>
      <c r="I2089" s="127" t="s">
        <v>6731</v>
      </c>
      <c r="J2089" s="35"/>
      <c r="K2089" s="36"/>
      <c r="L2089" s="162"/>
    </row>
    <row r="2090" spans="1:12" ht="15" customHeight="1">
      <c r="A2090" s="255" t="s">
        <v>174</v>
      </c>
      <c r="B2090" s="256" t="s">
        <v>6752</v>
      </c>
      <c r="C2090" s="256" t="s">
        <v>6753</v>
      </c>
      <c r="D2090" s="256" t="s">
        <v>6754</v>
      </c>
      <c r="E2090" s="124">
        <v>1</v>
      </c>
      <c r="F2090" s="125">
        <v>44125</v>
      </c>
      <c r="G2090" s="126"/>
      <c r="H2090" s="36"/>
      <c r="I2090" s="127"/>
      <c r="J2090" s="35"/>
      <c r="K2090" s="36"/>
      <c r="L2090" s="162"/>
    </row>
    <row r="2091" spans="1:12" ht="15" customHeight="1">
      <c r="A2091" s="37">
        <v>1385440</v>
      </c>
      <c r="B2091" s="256" t="s">
        <v>6755</v>
      </c>
      <c r="C2091" s="256" t="s">
        <v>6753</v>
      </c>
      <c r="D2091" s="256" t="s">
        <v>6756</v>
      </c>
      <c r="E2091" s="124">
        <v>1</v>
      </c>
      <c r="F2091" s="125">
        <v>44125</v>
      </c>
      <c r="G2091" s="126"/>
      <c r="H2091" s="36"/>
      <c r="I2091" s="127"/>
      <c r="J2091" s="35"/>
      <c r="K2091" s="36"/>
      <c r="L2091" s="162"/>
    </row>
    <row r="2092" spans="1:12" ht="15" customHeight="1">
      <c r="A2092" s="255" t="s">
        <v>174</v>
      </c>
      <c r="B2092" s="256" t="s">
        <v>6697</v>
      </c>
      <c r="C2092" s="256" t="s">
        <v>6753</v>
      </c>
      <c r="D2092" s="256" t="s">
        <v>6757</v>
      </c>
      <c r="E2092" s="124">
        <v>2</v>
      </c>
      <c r="F2092" s="125">
        <v>44327</v>
      </c>
      <c r="G2092" s="126"/>
      <c r="H2092" s="36"/>
      <c r="I2092" s="127"/>
      <c r="J2092" s="35"/>
      <c r="K2092" s="36"/>
      <c r="L2092" s="162"/>
    </row>
    <row r="2093" spans="1:12" ht="15" customHeight="1">
      <c r="A2093" s="37">
        <v>1388597</v>
      </c>
      <c r="B2093" s="256" t="s">
        <v>6758</v>
      </c>
      <c r="C2093" s="256" t="s">
        <v>6759</v>
      </c>
      <c r="D2093" s="256" t="s">
        <v>6760</v>
      </c>
      <c r="E2093" s="124">
        <v>1</v>
      </c>
      <c r="F2093" s="125">
        <v>44209</v>
      </c>
      <c r="G2093" s="126"/>
      <c r="H2093" s="36"/>
      <c r="I2093" s="127"/>
      <c r="J2093" s="35"/>
      <c r="K2093" s="36"/>
      <c r="L2093" s="162"/>
    </row>
    <row r="2094" spans="1:12" ht="15" customHeight="1">
      <c r="A2094" s="255" t="s">
        <v>174</v>
      </c>
      <c r="B2094" s="256" t="s">
        <v>6761</v>
      </c>
      <c r="C2094" s="256" t="s">
        <v>6655</v>
      </c>
      <c r="D2094" s="256" t="s">
        <v>6762</v>
      </c>
      <c r="E2094" s="124">
        <v>1</v>
      </c>
      <c r="F2094" s="125">
        <v>44375</v>
      </c>
      <c r="G2094" s="126"/>
      <c r="H2094" s="36" t="s">
        <v>6727</v>
      </c>
      <c r="I2094" s="127" t="s">
        <v>6668</v>
      </c>
      <c r="J2094" s="35"/>
      <c r="K2094" s="36"/>
      <c r="L2094" s="162"/>
    </row>
    <row r="2095" spans="1:12" ht="15" customHeight="1">
      <c r="A2095" s="255" t="s">
        <v>174</v>
      </c>
      <c r="B2095" s="256" t="s">
        <v>6763</v>
      </c>
      <c r="C2095" s="256" t="s">
        <v>6764</v>
      </c>
      <c r="D2095" s="256" t="s">
        <v>6765</v>
      </c>
      <c r="E2095" s="124">
        <v>1</v>
      </c>
      <c r="F2095" s="125">
        <v>44375</v>
      </c>
      <c r="G2095" s="126"/>
      <c r="H2095" s="36" t="s">
        <v>6727</v>
      </c>
      <c r="I2095" s="127" t="s">
        <v>6668</v>
      </c>
      <c r="J2095" s="35"/>
      <c r="K2095" s="36"/>
      <c r="L2095" s="162"/>
    </row>
    <row r="2096" spans="1:12" ht="15" customHeight="1">
      <c r="A2096" s="138">
        <v>1370091</v>
      </c>
      <c r="B2096" s="196" t="s">
        <v>6766</v>
      </c>
      <c r="C2096" s="196" t="s">
        <v>6767</v>
      </c>
      <c r="D2096" s="196" t="s">
        <v>6768</v>
      </c>
      <c r="E2096" s="140">
        <v>1</v>
      </c>
      <c r="F2096" s="141">
        <v>42996</v>
      </c>
      <c r="G2096" s="126">
        <v>113991</v>
      </c>
      <c r="H2096" s="36" t="s">
        <v>6769</v>
      </c>
      <c r="I2096" s="127" t="s">
        <v>1345</v>
      </c>
      <c r="J2096" s="35"/>
      <c r="K2096" s="36"/>
      <c r="L2096" s="162"/>
    </row>
    <row r="2097" spans="1:12" ht="15" customHeight="1">
      <c r="A2097" s="138" t="s">
        <v>174</v>
      </c>
      <c r="B2097" s="196" t="s">
        <v>1367</v>
      </c>
      <c r="C2097" s="196" t="s">
        <v>1352</v>
      </c>
      <c r="D2097" s="196" t="s">
        <v>6770</v>
      </c>
      <c r="E2097" s="140">
        <v>2</v>
      </c>
      <c r="F2097" s="141">
        <v>44103</v>
      </c>
      <c r="G2097" s="126">
        <v>113992</v>
      </c>
      <c r="H2097" s="36" t="s">
        <v>6771</v>
      </c>
      <c r="I2097" s="127" t="s">
        <v>1345</v>
      </c>
      <c r="J2097" s="35"/>
      <c r="K2097" s="36"/>
      <c r="L2097" s="162"/>
    </row>
    <row r="2098" spans="1:12" s="131" customFormat="1" ht="15" customHeight="1">
      <c r="A2098" s="138" t="s">
        <v>174</v>
      </c>
      <c r="B2098" s="139" t="s">
        <v>6772</v>
      </c>
      <c r="C2098" s="139" t="s">
        <v>1352</v>
      </c>
      <c r="D2098" s="139" t="s">
        <v>6773</v>
      </c>
      <c r="E2098" s="140">
        <v>1</v>
      </c>
      <c r="F2098" s="141">
        <v>43622</v>
      </c>
      <c r="G2098" s="126"/>
      <c r="H2098" s="36" t="s">
        <v>6774</v>
      </c>
      <c r="I2098" s="127"/>
      <c r="J2098" s="128"/>
      <c r="K2098" s="129"/>
      <c r="L2098" s="130"/>
    </row>
    <row r="2099" spans="1:12" ht="15" customHeight="1">
      <c r="A2099" s="255" t="s">
        <v>6775</v>
      </c>
      <c r="B2099" s="256" t="s">
        <v>6776</v>
      </c>
      <c r="C2099" s="256" t="s">
        <v>6777</v>
      </c>
      <c r="D2099" s="256" t="s">
        <v>6778</v>
      </c>
      <c r="E2099" s="124">
        <v>3</v>
      </c>
      <c r="F2099" s="125">
        <v>45712</v>
      </c>
      <c r="G2099" s="126">
        <v>113341</v>
      </c>
      <c r="H2099" s="36" t="s">
        <v>6779</v>
      </c>
      <c r="I2099" s="127" t="s">
        <v>6780</v>
      </c>
      <c r="J2099" s="35"/>
      <c r="K2099" s="36"/>
      <c r="L2099" s="162"/>
    </row>
    <row r="2100" spans="1:12" ht="15" customHeight="1">
      <c r="A2100" s="255" t="s">
        <v>174</v>
      </c>
      <c r="B2100" s="256" t="s">
        <v>6781</v>
      </c>
      <c r="C2100" s="256" t="s">
        <v>6776</v>
      </c>
      <c r="D2100" s="256" t="s">
        <v>6778</v>
      </c>
      <c r="E2100" s="124">
        <v>3</v>
      </c>
      <c r="F2100" s="125">
        <v>45712</v>
      </c>
      <c r="G2100" s="126"/>
      <c r="H2100" s="36" t="s">
        <v>6782</v>
      </c>
      <c r="I2100" s="127" t="s">
        <v>6780</v>
      </c>
      <c r="J2100" s="35"/>
      <c r="K2100" s="36"/>
      <c r="L2100" s="162"/>
    </row>
    <row r="2101" spans="1:12" ht="15" customHeight="1">
      <c r="A2101" s="255" t="s">
        <v>174</v>
      </c>
      <c r="B2101" s="256" t="s">
        <v>1370</v>
      </c>
      <c r="C2101" s="256" t="s">
        <v>6776</v>
      </c>
      <c r="D2101" s="256" t="s">
        <v>6778</v>
      </c>
      <c r="E2101" s="124">
        <v>3</v>
      </c>
      <c r="F2101" s="125">
        <v>45712</v>
      </c>
      <c r="G2101" s="126"/>
      <c r="H2101" s="36" t="s">
        <v>6783</v>
      </c>
      <c r="I2101" s="127" t="s">
        <v>6780</v>
      </c>
      <c r="J2101" s="35"/>
      <c r="K2101" s="36"/>
      <c r="L2101" s="162"/>
    </row>
    <row r="2102" spans="1:12" ht="15" customHeight="1">
      <c r="A2102" s="255">
        <v>1346271</v>
      </c>
      <c r="B2102" s="256" t="s">
        <v>6776</v>
      </c>
      <c r="C2102" s="256" t="s">
        <v>6784</v>
      </c>
      <c r="D2102" s="256" t="s">
        <v>6785</v>
      </c>
      <c r="E2102" s="124">
        <v>1</v>
      </c>
      <c r="F2102" s="125">
        <v>43704</v>
      </c>
      <c r="G2102" s="126"/>
      <c r="H2102" s="36"/>
      <c r="I2102" s="127"/>
      <c r="J2102" s="35"/>
      <c r="K2102" s="36"/>
      <c r="L2102" s="162"/>
    </row>
    <row r="2103" spans="1:12" ht="15" customHeight="1">
      <c r="A2103" s="37">
        <v>1479820</v>
      </c>
      <c r="B2103" s="256" t="s">
        <v>6786</v>
      </c>
      <c r="C2103" s="256" t="s">
        <v>6787</v>
      </c>
      <c r="D2103" s="256" t="s">
        <v>6788</v>
      </c>
      <c r="E2103" s="124">
        <v>2</v>
      </c>
      <c r="F2103" s="125">
        <v>45838</v>
      </c>
      <c r="G2103" s="126"/>
      <c r="H2103" s="36"/>
      <c r="I2103" s="127" t="s">
        <v>6789</v>
      </c>
      <c r="J2103" s="35"/>
      <c r="K2103" s="36"/>
      <c r="L2103" s="162"/>
    </row>
    <row r="2104" spans="1:12" ht="15" customHeight="1">
      <c r="A2104" s="37">
        <v>1479819</v>
      </c>
      <c r="B2104" s="256" t="s">
        <v>6790</v>
      </c>
      <c r="C2104" s="256" t="s">
        <v>6791</v>
      </c>
      <c r="D2104" s="256" t="s">
        <v>6788</v>
      </c>
      <c r="E2104" s="124">
        <v>1</v>
      </c>
      <c r="F2104" s="125">
        <v>45302</v>
      </c>
      <c r="G2104" s="126"/>
      <c r="H2104" s="36"/>
      <c r="I2104" s="127" t="s">
        <v>6789</v>
      </c>
      <c r="J2104" s="35"/>
      <c r="K2104" s="36"/>
      <c r="L2104" s="162"/>
    </row>
    <row r="2105" spans="1:12" ht="15" customHeight="1">
      <c r="A2105" s="37">
        <v>114616</v>
      </c>
      <c r="B2105" s="256" t="s">
        <v>6792</v>
      </c>
      <c r="C2105" s="256" t="s">
        <v>6793</v>
      </c>
      <c r="D2105" s="256" t="s">
        <v>6794</v>
      </c>
      <c r="E2105" s="124">
        <v>1</v>
      </c>
      <c r="F2105" s="125">
        <v>45300</v>
      </c>
      <c r="G2105" s="126" t="s">
        <v>6795</v>
      </c>
      <c r="H2105" s="36" t="s">
        <v>6796</v>
      </c>
      <c r="I2105" s="127" t="s">
        <v>6789</v>
      </c>
      <c r="J2105" s="35"/>
      <c r="K2105" s="36"/>
      <c r="L2105" s="162"/>
    </row>
    <row r="2106" spans="1:12" ht="15" customHeight="1">
      <c r="A2106" s="37">
        <v>114617</v>
      </c>
      <c r="B2106" s="256" t="s">
        <v>6797</v>
      </c>
      <c r="C2106" s="256" t="s">
        <v>6793</v>
      </c>
      <c r="D2106" s="256" t="s">
        <v>6798</v>
      </c>
      <c r="E2106" s="124">
        <v>1</v>
      </c>
      <c r="F2106" s="125">
        <v>45300</v>
      </c>
      <c r="G2106" s="126" t="s">
        <v>6799</v>
      </c>
      <c r="H2106" s="36" t="s">
        <v>6800</v>
      </c>
      <c r="I2106" s="127" t="s">
        <v>6789</v>
      </c>
      <c r="J2106" s="35"/>
      <c r="K2106" s="36"/>
      <c r="L2106" s="162"/>
    </row>
    <row r="2107" spans="1:12" ht="15" customHeight="1">
      <c r="A2107" s="37">
        <v>114618</v>
      </c>
      <c r="B2107" s="256" t="s">
        <v>6801</v>
      </c>
      <c r="C2107" s="256" t="s">
        <v>6793</v>
      </c>
      <c r="D2107" s="256" t="s">
        <v>6802</v>
      </c>
      <c r="E2107" s="124">
        <v>2</v>
      </c>
      <c r="F2107" s="125">
        <v>45820</v>
      </c>
      <c r="G2107" s="126" t="s">
        <v>6803</v>
      </c>
      <c r="H2107" s="36" t="s">
        <v>6804</v>
      </c>
      <c r="I2107" s="127" t="s">
        <v>6789</v>
      </c>
      <c r="J2107" s="35"/>
      <c r="K2107" s="36"/>
      <c r="L2107" s="162"/>
    </row>
    <row r="2108" spans="1:12" ht="15" customHeight="1">
      <c r="A2108" s="37">
        <v>114619</v>
      </c>
      <c r="B2108" s="256" t="s">
        <v>6805</v>
      </c>
      <c r="C2108" s="256" t="s">
        <v>6806</v>
      </c>
      <c r="D2108" s="256" t="s">
        <v>6807</v>
      </c>
      <c r="E2108" s="124">
        <v>1</v>
      </c>
      <c r="F2108" s="125">
        <v>45300</v>
      </c>
      <c r="G2108" s="126" t="s">
        <v>6808</v>
      </c>
      <c r="H2108" s="36" t="s">
        <v>6809</v>
      </c>
      <c r="I2108" s="127" t="s">
        <v>6789</v>
      </c>
      <c r="J2108" s="35"/>
      <c r="K2108" s="36"/>
      <c r="L2108" s="162"/>
    </row>
    <row r="2109" spans="1:12" ht="15" customHeight="1">
      <c r="A2109" s="37">
        <v>114620</v>
      </c>
      <c r="B2109" s="256" t="s">
        <v>6810</v>
      </c>
      <c r="C2109" s="256" t="s">
        <v>6811</v>
      </c>
      <c r="D2109" s="256" t="s">
        <v>6807</v>
      </c>
      <c r="E2109" s="124">
        <v>1</v>
      </c>
      <c r="F2109" s="125">
        <v>45300</v>
      </c>
      <c r="G2109" s="126" t="s">
        <v>6812</v>
      </c>
      <c r="H2109" s="36" t="s">
        <v>6813</v>
      </c>
      <c r="I2109" s="127" t="s">
        <v>6789</v>
      </c>
      <c r="J2109" s="35"/>
      <c r="K2109" s="36"/>
      <c r="L2109" s="162"/>
    </row>
    <row r="2110" spans="1:12" ht="15" customHeight="1">
      <c r="A2110" s="37">
        <v>114614</v>
      </c>
      <c r="B2110" s="256" t="s">
        <v>6814</v>
      </c>
      <c r="C2110" s="256" t="s">
        <v>6793</v>
      </c>
      <c r="D2110" s="256" t="s">
        <v>6815</v>
      </c>
      <c r="E2110" s="124">
        <v>1</v>
      </c>
      <c r="F2110" s="125">
        <v>45300</v>
      </c>
      <c r="G2110" s="126" t="s">
        <v>6816</v>
      </c>
      <c r="H2110" s="36" t="s">
        <v>6817</v>
      </c>
      <c r="I2110" s="127" t="s">
        <v>6789</v>
      </c>
      <c r="J2110" s="35"/>
      <c r="K2110" s="36"/>
      <c r="L2110" s="162"/>
    </row>
    <row r="2111" spans="1:12" ht="15" customHeight="1">
      <c r="A2111" s="37">
        <v>1529753</v>
      </c>
      <c r="B2111" s="256" t="s">
        <v>6818</v>
      </c>
      <c r="C2111" s="256" t="s">
        <v>6819</v>
      </c>
      <c r="D2111" s="256" t="s">
        <v>6820</v>
      </c>
      <c r="E2111" s="124">
        <v>1</v>
      </c>
      <c r="F2111" s="125">
        <v>45617</v>
      </c>
      <c r="G2111" s="126"/>
      <c r="H2111" s="36"/>
      <c r="I2111" s="127"/>
      <c r="J2111" s="35"/>
      <c r="K2111" s="36"/>
      <c r="L2111" s="162"/>
    </row>
    <row r="2112" spans="1:12" ht="15" customHeight="1">
      <c r="A2112" s="255" t="s">
        <v>174</v>
      </c>
      <c r="B2112" s="256" t="s">
        <v>6821</v>
      </c>
      <c r="C2112" s="256" t="s">
        <v>6753</v>
      </c>
      <c r="D2112" s="256" t="s">
        <v>6822</v>
      </c>
      <c r="E2112" s="124">
        <v>1</v>
      </c>
      <c r="F2112" s="125">
        <v>44139</v>
      </c>
      <c r="G2112" s="126"/>
      <c r="H2112" s="36"/>
      <c r="I2112" s="127"/>
      <c r="J2112" s="35"/>
      <c r="K2112" s="36"/>
      <c r="L2112" s="162"/>
    </row>
    <row r="2113" spans="1:12" ht="15" customHeight="1">
      <c r="A2113" s="255" t="s">
        <v>174</v>
      </c>
      <c r="B2113" s="256" t="s">
        <v>6823</v>
      </c>
      <c r="C2113" s="256" t="s">
        <v>6753</v>
      </c>
      <c r="D2113" s="256" t="s">
        <v>6824</v>
      </c>
      <c r="E2113" s="124">
        <v>1</v>
      </c>
      <c r="F2113" s="125">
        <v>44139</v>
      </c>
      <c r="G2113" s="126"/>
      <c r="H2113" s="36"/>
      <c r="I2113" s="127"/>
      <c r="J2113" s="35"/>
      <c r="K2113" s="36"/>
      <c r="L2113" s="162"/>
    </row>
    <row r="2114" spans="1:12" ht="15" customHeight="1">
      <c r="A2114" s="255" t="s">
        <v>174</v>
      </c>
      <c r="B2114" s="256" t="s">
        <v>6825</v>
      </c>
      <c r="C2114" s="256" t="s">
        <v>6753</v>
      </c>
      <c r="D2114" s="256" t="s">
        <v>6826</v>
      </c>
      <c r="E2114" s="124">
        <v>1</v>
      </c>
      <c r="F2114" s="125">
        <v>44139</v>
      </c>
      <c r="G2114" s="126"/>
      <c r="H2114" s="36"/>
      <c r="I2114" s="127"/>
      <c r="J2114" s="35"/>
      <c r="K2114" s="36"/>
      <c r="L2114" s="162"/>
    </row>
    <row r="2115" spans="1:12" ht="15" customHeight="1">
      <c r="A2115" s="255">
        <v>1321866</v>
      </c>
      <c r="B2115" s="256" t="s">
        <v>6827</v>
      </c>
      <c r="C2115" s="256" t="s">
        <v>6828</v>
      </c>
      <c r="D2115" s="256" t="s">
        <v>6829</v>
      </c>
      <c r="E2115" s="124">
        <v>3</v>
      </c>
      <c r="F2115" s="125">
        <v>45588</v>
      </c>
      <c r="G2115" s="126">
        <v>828905</v>
      </c>
      <c r="H2115" s="36" t="s">
        <v>6830</v>
      </c>
      <c r="I2115" s="127" t="s">
        <v>6831</v>
      </c>
      <c r="J2115" s="35"/>
      <c r="K2115" s="36"/>
      <c r="L2115" s="162"/>
    </row>
    <row r="2116" spans="1:12" ht="15" customHeight="1">
      <c r="A2116" s="258">
        <v>1321867</v>
      </c>
      <c r="B2116" s="257" t="s">
        <v>6832</v>
      </c>
      <c r="C2116" s="257" t="s">
        <v>6833</v>
      </c>
      <c r="D2116" s="257" t="s">
        <v>6834</v>
      </c>
      <c r="E2116" s="124">
        <v>2</v>
      </c>
      <c r="F2116" s="125">
        <v>43433</v>
      </c>
      <c r="G2116" s="126">
        <v>828906</v>
      </c>
      <c r="H2116" s="36" t="s">
        <v>6835</v>
      </c>
      <c r="I2116" s="127" t="s">
        <v>6831</v>
      </c>
      <c r="J2116" s="36"/>
      <c r="K2116" s="36"/>
      <c r="L2116" s="127"/>
    </row>
    <row r="2117" spans="1:12" ht="15" customHeight="1">
      <c r="A2117" s="258">
        <v>1321902</v>
      </c>
      <c r="B2117" s="257" t="s">
        <v>6836</v>
      </c>
      <c r="C2117" s="257" t="s">
        <v>6833</v>
      </c>
      <c r="D2117" s="257" t="s">
        <v>6837</v>
      </c>
      <c r="E2117" s="124">
        <v>2</v>
      </c>
      <c r="F2117" s="125">
        <v>43445</v>
      </c>
      <c r="G2117" s="126">
        <v>828907</v>
      </c>
      <c r="H2117" s="36" t="s">
        <v>6838</v>
      </c>
      <c r="I2117" s="127" t="s">
        <v>6831</v>
      </c>
      <c r="J2117" s="35"/>
      <c r="K2117" s="36"/>
      <c r="L2117" s="162"/>
    </row>
    <row r="2118" spans="1:12" ht="15" customHeight="1">
      <c r="A2118" s="258">
        <v>984203</v>
      </c>
      <c r="B2118" s="257" t="s">
        <v>6839</v>
      </c>
      <c r="C2118" s="257" t="s">
        <v>6840</v>
      </c>
      <c r="D2118" s="257" t="s">
        <v>6841</v>
      </c>
      <c r="E2118" s="124">
        <v>1</v>
      </c>
      <c r="F2118" s="125">
        <v>42472</v>
      </c>
      <c r="G2118" s="126"/>
      <c r="H2118" s="36" t="s">
        <v>6842</v>
      </c>
      <c r="I2118" s="127" t="s">
        <v>6831</v>
      </c>
      <c r="J2118" s="35"/>
      <c r="K2118" s="36"/>
      <c r="L2118" s="162"/>
    </row>
    <row r="2119" spans="1:12" ht="15" customHeight="1">
      <c r="A2119" s="255">
        <v>1321868</v>
      </c>
      <c r="B2119" s="256" t="s">
        <v>6843</v>
      </c>
      <c r="C2119" s="256" t="s">
        <v>6844</v>
      </c>
      <c r="D2119" s="256" t="s">
        <v>6845</v>
      </c>
      <c r="E2119" s="124">
        <v>3</v>
      </c>
      <c r="F2119" s="125">
        <v>43738</v>
      </c>
      <c r="G2119" s="126">
        <v>953731</v>
      </c>
      <c r="H2119" s="36" t="s">
        <v>6846</v>
      </c>
      <c r="I2119" s="127" t="s">
        <v>6831</v>
      </c>
      <c r="J2119" s="35"/>
      <c r="K2119" s="36"/>
      <c r="L2119" s="162"/>
    </row>
    <row r="2120" spans="1:12" ht="15" customHeight="1">
      <c r="A2120" s="258">
        <v>1321884</v>
      </c>
      <c r="B2120" s="257" t="s">
        <v>6847</v>
      </c>
      <c r="C2120" s="257" t="s">
        <v>6840</v>
      </c>
      <c r="D2120" s="257" t="s">
        <v>6848</v>
      </c>
      <c r="E2120" s="124">
        <v>2</v>
      </c>
      <c r="F2120" s="125">
        <v>43446</v>
      </c>
      <c r="G2120" s="126">
        <v>984103</v>
      </c>
      <c r="H2120" s="36" t="s">
        <v>6849</v>
      </c>
      <c r="I2120" s="127" t="s">
        <v>6831</v>
      </c>
      <c r="J2120" s="35"/>
      <c r="K2120" s="36"/>
      <c r="L2120" s="162"/>
    </row>
    <row r="2121" spans="1:12" ht="15" customHeight="1">
      <c r="A2121" s="258">
        <v>1329063</v>
      </c>
      <c r="B2121" s="257" t="s">
        <v>6850</v>
      </c>
      <c r="C2121" s="257" t="s">
        <v>6851</v>
      </c>
      <c r="D2121" s="257" t="s">
        <v>6852</v>
      </c>
      <c r="E2121" s="124">
        <v>2</v>
      </c>
      <c r="F2121" s="125">
        <v>43481</v>
      </c>
      <c r="G2121" s="126">
        <v>899127</v>
      </c>
      <c r="H2121" s="36" t="s">
        <v>6853</v>
      </c>
      <c r="I2121" s="127" t="s">
        <v>6831</v>
      </c>
      <c r="J2121" s="35"/>
      <c r="K2121" s="36"/>
      <c r="L2121" s="162"/>
    </row>
    <row r="2122" spans="1:12" ht="15" customHeight="1">
      <c r="A2122" s="258">
        <v>1321600</v>
      </c>
      <c r="B2122" s="257" t="s">
        <v>6854</v>
      </c>
      <c r="C2122" s="257" t="s">
        <v>6855</v>
      </c>
      <c r="D2122" s="257" t="s">
        <v>6856</v>
      </c>
      <c r="E2122" s="124">
        <v>2</v>
      </c>
      <c r="F2122" s="125">
        <v>43419</v>
      </c>
      <c r="G2122" s="126">
        <v>117671</v>
      </c>
      <c r="H2122" s="36" t="s">
        <v>6857</v>
      </c>
      <c r="I2122" s="127" t="s">
        <v>1103</v>
      </c>
      <c r="J2122" s="35"/>
      <c r="K2122" s="36"/>
      <c r="L2122" s="162"/>
    </row>
    <row r="2123" spans="1:12" ht="15" customHeight="1">
      <c r="A2123" s="258">
        <v>1321856</v>
      </c>
      <c r="B2123" s="257" t="s">
        <v>6858</v>
      </c>
      <c r="C2123" s="257" t="s">
        <v>6859</v>
      </c>
      <c r="D2123" s="257" t="s">
        <v>6860</v>
      </c>
      <c r="E2123" s="124">
        <v>2</v>
      </c>
      <c r="F2123" s="125">
        <v>43419</v>
      </c>
      <c r="G2123" s="126">
        <v>117672</v>
      </c>
      <c r="H2123" s="36" t="s">
        <v>6861</v>
      </c>
      <c r="I2123" s="127" t="s">
        <v>1677</v>
      </c>
      <c r="J2123" s="35"/>
      <c r="K2123" s="36"/>
      <c r="L2123" s="162"/>
    </row>
    <row r="2124" spans="1:12" ht="15" customHeight="1">
      <c r="A2124" s="259">
        <v>1321621</v>
      </c>
      <c r="B2124" s="257" t="s">
        <v>6862</v>
      </c>
      <c r="C2124" s="257" t="s">
        <v>6863</v>
      </c>
      <c r="D2124" s="257" t="s">
        <v>6864</v>
      </c>
      <c r="E2124" s="124">
        <v>2</v>
      </c>
      <c r="F2124" s="125">
        <v>43419</v>
      </c>
      <c r="G2124" s="126">
        <v>117432</v>
      </c>
      <c r="H2124" s="36" t="s">
        <v>6865</v>
      </c>
      <c r="I2124" s="127" t="s">
        <v>6561</v>
      </c>
      <c r="J2124" s="35"/>
      <c r="K2124" s="36"/>
      <c r="L2124" s="162"/>
    </row>
    <row r="2125" spans="1:12" s="46" customFormat="1" ht="15" customHeight="1">
      <c r="A2125" s="271">
        <v>114721</v>
      </c>
      <c r="B2125" s="272" t="s">
        <v>6866</v>
      </c>
      <c r="C2125" s="272" t="s">
        <v>6867</v>
      </c>
      <c r="D2125" s="272" t="s">
        <v>6868</v>
      </c>
      <c r="E2125" s="273">
        <v>1</v>
      </c>
      <c r="F2125" s="274">
        <v>42487</v>
      </c>
      <c r="G2125" s="145">
        <v>114721</v>
      </c>
      <c r="H2125" s="77" t="s">
        <v>6869</v>
      </c>
      <c r="I2125" s="146" t="s">
        <v>6870</v>
      </c>
      <c r="J2125" s="76"/>
      <c r="K2125" s="77"/>
      <c r="L2125" s="175"/>
    </row>
    <row r="2126" spans="1:12" s="46" customFormat="1" ht="15" customHeight="1">
      <c r="A2126" s="271">
        <v>114722</v>
      </c>
      <c r="B2126" s="272" t="s">
        <v>6871</v>
      </c>
      <c r="C2126" s="272" t="s">
        <v>6867</v>
      </c>
      <c r="D2126" s="272" t="s">
        <v>6872</v>
      </c>
      <c r="E2126" s="273">
        <v>1</v>
      </c>
      <c r="F2126" s="274">
        <v>42487</v>
      </c>
      <c r="G2126" s="145">
        <v>114722</v>
      </c>
      <c r="H2126" s="77" t="s">
        <v>6873</v>
      </c>
      <c r="I2126" s="146" t="s">
        <v>6870</v>
      </c>
      <c r="J2126" s="76"/>
      <c r="K2126" s="77"/>
      <c r="L2126" s="175"/>
    </row>
    <row r="2127" spans="1:12" s="46" customFormat="1" ht="15" customHeight="1">
      <c r="A2127" s="271">
        <v>114714</v>
      </c>
      <c r="B2127" s="272" t="s">
        <v>6874</v>
      </c>
      <c r="C2127" s="272" t="s">
        <v>6867</v>
      </c>
      <c r="D2127" s="272" t="s">
        <v>6875</v>
      </c>
      <c r="E2127" s="273">
        <v>1</v>
      </c>
      <c r="F2127" s="274">
        <v>42472</v>
      </c>
      <c r="G2127" s="145">
        <v>114714</v>
      </c>
      <c r="H2127" s="77" t="s">
        <v>6876</v>
      </c>
      <c r="I2127" s="146" t="s">
        <v>6877</v>
      </c>
      <c r="J2127" s="76"/>
      <c r="K2127" s="77"/>
      <c r="L2127" s="175"/>
    </row>
    <row r="2128" spans="1:12" ht="15" customHeight="1">
      <c r="A2128" s="37">
        <v>1370081</v>
      </c>
      <c r="B2128" s="256" t="s">
        <v>6878</v>
      </c>
      <c r="C2128" s="256" t="s">
        <v>6879</v>
      </c>
      <c r="D2128" s="256" t="s">
        <v>6880</v>
      </c>
      <c r="E2128" s="124">
        <v>2</v>
      </c>
      <c r="F2128" s="125">
        <v>43962</v>
      </c>
      <c r="G2128" s="126">
        <v>117630</v>
      </c>
      <c r="H2128" s="36" t="s">
        <v>6881</v>
      </c>
      <c r="I2128" s="127" t="s">
        <v>6385</v>
      </c>
      <c r="J2128" s="35"/>
      <c r="K2128" s="36"/>
      <c r="L2128" s="162"/>
    </row>
    <row r="2129" spans="1:12" ht="15" customHeight="1">
      <c r="A2129" s="258">
        <v>1369889</v>
      </c>
      <c r="B2129" s="257" t="s">
        <v>6882</v>
      </c>
      <c r="C2129" s="257" t="s">
        <v>6879</v>
      </c>
      <c r="D2129" s="257" t="s">
        <v>6883</v>
      </c>
      <c r="E2129" s="124">
        <v>1</v>
      </c>
      <c r="F2129" s="125">
        <v>42396</v>
      </c>
      <c r="G2129" s="126">
        <v>117631</v>
      </c>
      <c r="H2129" s="36" t="s">
        <v>6884</v>
      </c>
      <c r="I2129" s="127" t="s">
        <v>6385</v>
      </c>
      <c r="J2129" s="35"/>
      <c r="K2129" s="36"/>
      <c r="L2129" s="162"/>
    </row>
    <row r="2130" spans="1:12" ht="15" customHeight="1">
      <c r="A2130" s="258">
        <v>117646</v>
      </c>
      <c r="B2130" s="257" t="s">
        <v>6885</v>
      </c>
      <c r="C2130" s="257" t="s">
        <v>6886</v>
      </c>
      <c r="D2130" s="257" t="s">
        <v>6887</v>
      </c>
      <c r="E2130" s="124">
        <v>1</v>
      </c>
      <c r="F2130" s="125">
        <v>42562</v>
      </c>
      <c r="G2130" s="126"/>
      <c r="H2130" s="36" t="s">
        <v>6888</v>
      </c>
      <c r="I2130" s="127" t="s">
        <v>6544</v>
      </c>
      <c r="J2130" s="35"/>
      <c r="K2130" s="36"/>
      <c r="L2130" s="162"/>
    </row>
    <row r="2131" spans="1:12" ht="15" customHeight="1">
      <c r="A2131" s="258" t="s">
        <v>174</v>
      </c>
      <c r="B2131" s="257" t="s">
        <v>6889</v>
      </c>
      <c r="C2131" s="257" t="s">
        <v>6890</v>
      </c>
      <c r="D2131" s="257" t="s">
        <v>6891</v>
      </c>
      <c r="E2131" s="124">
        <v>1</v>
      </c>
      <c r="F2131" s="125">
        <v>42562</v>
      </c>
      <c r="G2131" s="126"/>
      <c r="H2131" s="36" t="s">
        <v>6892</v>
      </c>
      <c r="I2131" s="127" t="s">
        <v>6544</v>
      </c>
      <c r="J2131" s="35"/>
      <c r="K2131" s="36"/>
      <c r="L2131" s="162"/>
    </row>
    <row r="2132" spans="1:12" s="38" customFormat="1" ht="15" customHeight="1">
      <c r="A2132" s="258">
        <v>116686</v>
      </c>
      <c r="B2132" s="257" t="s">
        <v>6893</v>
      </c>
      <c r="C2132" s="257" t="s">
        <v>6894</v>
      </c>
      <c r="D2132" s="257" t="s">
        <v>6895</v>
      </c>
      <c r="E2132" s="124">
        <v>1</v>
      </c>
      <c r="F2132" s="125">
        <v>42718</v>
      </c>
      <c r="G2132" s="126"/>
      <c r="H2132" s="36" t="s">
        <v>6896</v>
      </c>
      <c r="I2132" s="127" t="s">
        <v>6561</v>
      </c>
      <c r="J2132" s="224"/>
      <c r="K2132" s="225"/>
      <c r="L2132" s="226"/>
    </row>
    <row r="2133" spans="1:12" s="38" customFormat="1" ht="15" customHeight="1">
      <c r="A2133" s="258" t="s">
        <v>6897</v>
      </c>
      <c r="B2133" s="257" t="s">
        <v>6898</v>
      </c>
      <c r="C2133" s="257" t="s">
        <v>6894</v>
      </c>
      <c r="D2133" s="257" t="s">
        <v>6899</v>
      </c>
      <c r="E2133" s="124">
        <v>1</v>
      </c>
      <c r="F2133" s="125">
        <v>42718</v>
      </c>
      <c r="G2133" s="126">
        <v>116685</v>
      </c>
      <c r="H2133" s="36" t="s">
        <v>6900</v>
      </c>
      <c r="I2133" s="127" t="s">
        <v>6561</v>
      </c>
      <c r="J2133" s="224"/>
      <c r="K2133" s="225"/>
      <c r="L2133" s="226"/>
    </row>
    <row r="2134" spans="1:12" s="38" customFormat="1" ht="15" customHeight="1">
      <c r="A2134" s="258">
        <v>1117502</v>
      </c>
      <c r="B2134" s="257" t="s">
        <v>6901</v>
      </c>
      <c r="C2134" s="257" t="s">
        <v>6902</v>
      </c>
      <c r="D2134" s="257" t="s">
        <v>6903</v>
      </c>
      <c r="E2134" s="124">
        <v>1</v>
      </c>
      <c r="F2134" s="125">
        <v>42760</v>
      </c>
      <c r="G2134" s="126"/>
      <c r="H2134" s="36" t="s">
        <v>6904</v>
      </c>
      <c r="I2134" s="127" t="s">
        <v>6905</v>
      </c>
      <c r="J2134" s="224"/>
      <c r="K2134" s="225"/>
      <c r="L2134" s="226"/>
    </row>
    <row r="2135" spans="1:12" s="38" customFormat="1" ht="15" customHeight="1">
      <c r="A2135" s="258" t="s">
        <v>174</v>
      </c>
      <c r="B2135" s="257" t="s">
        <v>6906</v>
      </c>
      <c r="C2135" s="257" t="s">
        <v>6568</v>
      </c>
      <c r="D2135" s="257" t="s">
        <v>6907</v>
      </c>
      <c r="E2135" s="124">
        <v>1</v>
      </c>
      <c r="F2135" s="125">
        <v>42811</v>
      </c>
      <c r="G2135" s="126"/>
      <c r="H2135" s="36" t="s">
        <v>6908</v>
      </c>
      <c r="I2135" s="127" t="s">
        <v>6905</v>
      </c>
      <c r="J2135" s="224"/>
      <c r="K2135" s="225"/>
      <c r="L2135" s="226"/>
    </row>
    <row r="2136" spans="1:12" s="38" customFormat="1" ht="15" customHeight="1">
      <c r="A2136" s="258">
        <v>1337836</v>
      </c>
      <c r="B2136" s="257" t="s">
        <v>6909</v>
      </c>
      <c r="C2136" s="257" t="s">
        <v>6910</v>
      </c>
      <c r="D2136" s="257" t="s">
        <v>6911</v>
      </c>
      <c r="E2136" s="124">
        <v>1</v>
      </c>
      <c r="F2136" s="125">
        <v>43003</v>
      </c>
      <c r="G2136" s="126">
        <v>117424</v>
      </c>
      <c r="H2136" s="36" t="s">
        <v>6912</v>
      </c>
      <c r="I2136" s="127" t="s">
        <v>876</v>
      </c>
      <c r="J2136" s="224"/>
      <c r="K2136" s="225"/>
      <c r="L2136" s="226"/>
    </row>
    <row r="2137" spans="1:12" s="38" customFormat="1" ht="15" customHeight="1">
      <c r="A2137" s="258">
        <v>1337837</v>
      </c>
      <c r="B2137" s="257" t="s">
        <v>6913</v>
      </c>
      <c r="C2137" s="257" t="s">
        <v>6910</v>
      </c>
      <c r="D2137" s="257" t="s">
        <v>6914</v>
      </c>
      <c r="E2137" s="124">
        <v>1</v>
      </c>
      <c r="F2137" s="125">
        <v>43003</v>
      </c>
      <c r="G2137" s="126">
        <v>117423</v>
      </c>
      <c r="H2137" s="36" t="s">
        <v>6915</v>
      </c>
      <c r="I2137" s="127" t="s">
        <v>876</v>
      </c>
      <c r="J2137" s="224"/>
      <c r="K2137" s="225"/>
      <c r="L2137" s="226"/>
    </row>
    <row r="2138" spans="1:12" s="46" customFormat="1" ht="15" customHeight="1">
      <c r="A2138" s="276" t="s">
        <v>174</v>
      </c>
      <c r="B2138" s="277" t="s">
        <v>6916</v>
      </c>
      <c r="C2138" s="277" t="s">
        <v>6029</v>
      </c>
      <c r="D2138" s="277" t="s">
        <v>6917</v>
      </c>
      <c r="E2138" s="278">
        <v>1</v>
      </c>
      <c r="F2138" s="125">
        <v>43068</v>
      </c>
      <c r="G2138" s="145"/>
      <c r="H2138" s="77" t="s">
        <v>6918</v>
      </c>
      <c r="I2138" s="146"/>
      <c r="J2138" s="76"/>
      <c r="K2138" s="77"/>
      <c r="L2138" s="175"/>
    </row>
    <row r="2139" spans="1:12" ht="15" customHeight="1">
      <c r="A2139" s="255">
        <v>1169459</v>
      </c>
      <c r="B2139" s="256" t="s">
        <v>6919</v>
      </c>
      <c r="C2139" s="256"/>
      <c r="D2139" s="256" t="s">
        <v>6920</v>
      </c>
      <c r="E2139" s="124">
        <v>1</v>
      </c>
      <c r="F2139" s="125">
        <v>43082</v>
      </c>
      <c r="G2139" s="126"/>
      <c r="H2139" s="36" t="s">
        <v>6921</v>
      </c>
      <c r="I2139" s="127" t="s">
        <v>6922</v>
      </c>
      <c r="J2139" s="35"/>
      <c r="K2139" s="36"/>
      <c r="L2139" s="162"/>
    </row>
    <row r="2140" spans="1:12" ht="15" customHeight="1">
      <c r="A2140" s="255" t="s">
        <v>174</v>
      </c>
      <c r="B2140" s="256" t="s">
        <v>6893</v>
      </c>
      <c r="C2140" s="256" t="s">
        <v>6923</v>
      </c>
      <c r="D2140" s="256" t="s">
        <v>6924</v>
      </c>
      <c r="E2140" s="124">
        <v>1</v>
      </c>
      <c r="F2140" s="125">
        <v>43138</v>
      </c>
      <c r="G2140" s="126"/>
      <c r="H2140" s="36" t="s">
        <v>6925</v>
      </c>
      <c r="I2140" s="127" t="s">
        <v>5877</v>
      </c>
      <c r="J2140" s="35"/>
      <c r="K2140" s="36"/>
      <c r="L2140" s="162"/>
    </row>
    <row r="2141" spans="1:12" ht="15" customHeight="1">
      <c r="A2141" s="255" t="s">
        <v>174</v>
      </c>
      <c r="B2141" s="256" t="s">
        <v>6926</v>
      </c>
      <c r="C2141" s="256" t="s">
        <v>6923</v>
      </c>
      <c r="D2141" s="256" t="s">
        <v>6927</v>
      </c>
      <c r="E2141" s="124">
        <v>1</v>
      </c>
      <c r="F2141" s="125">
        <v>43137</v>
      </c>
      <c r="G2141" s="126"/>
      <c r="H2141" s="36" t="s">
        <v>6928</v>
      </c>
      <c r="I2141" s="127" t="s">
        <v>5844</v>
      </c>
      <c r="J2141" s="35"/>
      <c r="K2141" s="36"/>
      <c r="L2141" s="162"/>
    </row>
    <row r="2142" spans="1:12" s="39" customFormat="1" ht="15" customHeight="1">
      <c r="A2142" s="255">
        <v>1319209</v>
      </c>
      <c r="B2142" s="256" t="s">
        <v>6929</v>
      </c>
      <c r="C2142" s="256" t="s">
        <v>6930</v>
      </c>
      <c r="D2142" s="256" t="s">
        <v>6931</v>
      </c>
      <c r="E2142" s="124">
        <v>1</v>
      </c>
      <c r="F2142" s="125">
        <v>43167</v>
      </c>
      <c r="G2142" s="126"/>
      <c r="H2142" s="36"/>
      <c r="I2142" s="127"/>
      <c r="J2142" s="52"/>
      <c r="K2142" s="53"/>
      <c r="L2142" s="169"/>
    </row>
    <row r="2143" spans="1:12" s="39" customFormat="1" ht="15" customHeight="1">
      <c r="A2143" s="255">
        <v>1319226</v>
      </c>
      <c r="B2143" s="256" t="s">
        <v>6932</v>
      </c>
      <c r="C2143" s="256" t="s">
        <v>6930</v>
      </c>
      <c r="D2143" s="256" t="s">
        <v>6931</v>
      </c>
      <c r="E2143" s="124">
        <v>1</v>
      </c>
      <c r="F2143" s="125">
        <v>43167</v>
      </c>
      <c r="G2143" s="126"/>
      <c r="H2143" s="36"/>
      <c r="I2143" s="127"/>
      <c r="J2143" s="52"/>
      <c r="K2143" s="53"/>
      <c r="L2143" s="169"/>
    </row>
    <row r="2144" spans="1:12" s="39" customFormat="1" ht="15" customHeight="1">
      <c r="A2144" s="255">
        <v>1319149</v>
      </c>
      <c r="B2144" s="256" t="s">
        <v>6933</v>
      </c>
      <c r="C2144" s="256" t="s">
        <v>288</v>
      </c>
      <c r="D2144" s="256" t="s">
        <v>6934</v>
      </c>
      <c r="E2144" s="124">
        <v>1</v>
      </c>
      <c r="F2144" s="125">
        <v>43354</v>
      </c>
      <c r="G2144" s="126" t="s">
        <v>45</v>
      </c>
      <c r="H2144" s="36" t="s">
        <v>45</v>
      </c>
      <c r="I2144" s="127" t="s">
        <v>45</v>
      </c>
      <c r="J2144" s="52"/>
      <c r="K2144" s="53"/>
      <c r="L2144" s="169"/>
    </row>
    <row r="2145" spans="1:12" s="39" customFormat="1" ht="15" customHeight="1">
      <c r="A2145" s="255">
        <v>1319796</v>
      </c>
      <c r="B2145" s="256" t="s">
        <v>6935</v>
      </c>
      <c r="C2145" s="256" t="s">
        <v>288</v>
      </c>
      <c r="D2145" s="256" t="s">
        <v>6936</v>
      </c>
      <c r="E2145" s="124">
        <v>1</v>
      </c>
      <c r="F2145" s="125">
        <v>43354</v>
      </c>
      <c r="G2145" s="126" t="s">
        <v>45</v>
      </c>
      <c r="H2145" s="36" t="s">
        <v>45</v>
      </c>
      <c r="I2145" s="127" t="s">
        <v>45</v>
      </c>
      <c r="J2145" s="52"/>
      <c r="K2145" s="53"/>
      <c r="L2145" s="169"/>
    </row>
    <row r="2146" spans="1:12" s="39" customFormat="1" ht="15" customHeight="1">
      <c r="A2146" s="37">
        <v>1355063</v>
      </c>
      <c r="B2146" s="256" t="s">
        <v>6937</v>
      </c>
      <c r="C2146" s="256" t="s">
        <v>6938</v>
      </c>
      <c r="D2146" s="256" t="s">
        <v>6939</v>
      </c>
      <c r="E2146" s="124">
        <v>2</v>
      </c>
      <c r="F2146" s="125">
        <v>43978</v>
      </c>
      <c r="G2146" s="126">
        <v>1121727</v>
      </c>
      <c r="H2146" s="36" t="s">
        <v>6940</v>
      </c>
      <c r="I2146" s="127" t="s">
        <v>1601</v>
      </c>
      <c r="J2146" s="52"/>
      <c r="K2146" s="53"/>
      <c r="L2146" s="169"/>
    </row>
    <row r="2147" spans="1:12" s="39" customFormat="1" ht="15" customHeight="1">
      <c r="A2147" s="37">
        <v>1355019</v>
      </c>
      <c r="B2147" s="256" t="s">
        <v>6941</v>
      </c>
      <c r="C2147" s="256" t="s">
        <v>6938</v>
      </c>
      <c r="D2147" s="256" t="s">
        <v>6942</v>
      </c>
      <c r="E2147" s="124">
        <v>2</v>
      </c>
      <c r="F2147" s="125">
        <v>43978</v>
      </c>
      <c r="G2147" s="126">
        <v>1121728</v>
      </c>
      <c r="H2147" s="36" t="s">
        <v>6943</v>
      </c>
      <c r="I2147" s="127" t="s">
        <v>1601</v>
      </c>
      <c r="J2147" s="52"/>
      <c r="K2147" s="53"/>
      <c r="L2147" s="169"/>
    </row>
    <row r="2148" spans="1:12" s="39" customFormat="1" ht="15" customHeight="1">
      <c r="A2148" s="255">
        <v>1322640</v>
      </c>
      <c r="B2148" s="256" t="s">
        <v>6944</v>
      </c>
      <c r="C2148" s="256" t="s">
        <v>1886</v>
      </c>
      <c r="D2148" s="256" t="s">
        <v>6945</v>
      </c>
      <c r="E2148" s="124">
        <v>1</v>
      </c>
      <c r="F2148" s="125">
        <v>43423</v>
      </c>
      <c r="G2148" s="126" t="s">
        <v>45</v>
      </c>
      <c r="H2148" s="36" t="s">
        <v>45</v>
      </c>
      <c r="I2148" s="127" t="s">
        <v>45</v>
      </c>
      <c r="J2148" s="52"/>
      <c r="K2148" s="53"/>
      <c r="L2148" s="169"/>
    </row>
    <row r="2149" spans="1:12" s="131" customFormat="1" ht="15" customHeight="1">
      <c r="A2149" s="138">
        <v>1370073</v>
      </c>
      <c r="B2149" s="139" t="s">
        <v>6946</v>
      </c>
      <c r="C2149" s="139" t="s">
        <v>1352</v>
      </c>
      <c r="D2149" s="139" t="s">
        <v>6947</v>
      </c>
      <c r="E2149" s="140">
        <v>3</v>
      </c>
      <c r="F2149" s="141">
        <v>44102</v>
      </c>
      <c r="G2149" s="126">
        <v>113961</v>
      </c>
      <c r="H2149" s="36" t="s">
        <v>6948</v>
      </c>
      <c r="I2149" s="127" t="s">
        <v>6949</v>
      </c>
      <c r="J2149" s="128"/>
      <c r="K2149" s="129"/>
      <c r="L2149" s="130"/>
    </row>
    <row r="2150" spans="1:12" s="131" customFormat="1" ht="15" customHeight="1">
      <c r="A2150" s="138">
        <v>1370085</v>
      </c>
      <c r="B2150" s="139" t="s">
        <v>6950</v>
      </c>
      <c r="C2150" s="139" t="s">
        <v>1352</v>
      </c>
      <c r="D2150" s="139" t="s">
        <v>6947</v>
      </c>
      <c r="E2150" s="140">
        <v>3</v>
      </c>
      <c r="F2150" s="141">
        <v>44102</v>
      </c>
      <c r="G2150" s="126">
        <v>113962</v>
      </c>
      <c r="H2150" s="36" t="s">
        <v>6951</v>
      </c>
      <c r="I2150" s="127" t="s">
        <v>6949</v>
      </c>
      <c r="J2150" s="128"/>
      <c r="K2150" s="129"/>
      <c r="L2150" s="130"/>
    </row>
    <row r="2151" spans="1:12" s="131" customFormat="1" ht="15" customHeight="1">
      <c r="A2151" s="138" t="s">
        <v>174</v>
      </c>
      <c r="B2151" s="139" t="s">
        <v>6952</v>
      </c>
      <c r="C2151" s="139" t="s">
        <v>1352</v>
      </c>
      <c r="D2151" s="139" t="s">
        <v>6953</v>
      </c>
      <c r="E2151" s="140">
        <v>1</v>
      </c>
      <c r="F2151" s="141">
        <v>43600</v>
      </c>
      <c r="G2151" s="126"/>
      <c r="H2151" s="36" t="s">
        <v>6954</v>
      </c>
      <c r="I2151" s="127"/>
      <c r="J2151" s="128"/>
      <c r="K2151" s="129"/>
      <c r="L2151" s="130"/>
    </row>
    <row r="2152" spans="1:12" s="131" customFormat="1" ht="15" customHeight="1">
      <c r="A2152" s="138" t="s">
        <v>174</v>
      </c>
      <c r="B2152" s="139" t="s">
        <v>6955</v>
      </c>
      <c r="C2152" s="139" t="s">
        <v>1352</v>
      </c>
      <c r="D2152" s="139" t="s">
        <v>6956</v>
      </c>
      <c r="E2152" s="140">
        <v>1</v>
      </c>
      <c r="F2152" s="141">
        <v>43608</v>
      </c>
      <c r="G2152" s="126"/>
      <c r="H2152" s="36" t="s">
        <v>6957</v>
      </c>
      <c r="I2152" s="127"/>
      <c r="J2152" s="128"/>
      <c r="K2152" s="129"/>
      <c r="L2152" s="130"/>
    </row>
    <row r="2153" spans="1:12" s="131" customFormat="1" ht="15" customHeight="1">
      <c r="A2153" s="138" t="s">
        <v>174</v>
      </c>
      <c r="B2153" s="139" t="s">
        <v>6958</v>
      </c>
      <c r="C2153" s="139" t="s">
        <v>1352</v>
      </c>
      <c r="D2153" s="139" t="s">
        <v>6959</v>
      </c>
      <c r="E2153" s="140">
        <v>1</v>
      </c>
      <c r="F2153" s="141">
        <v>43614</v>
      </c>
      <c r="G2153" s="126"/>
      <c r="H2153" s="36" t="s">
        <v>6960</v>
      </c>
      <c r="I2153" s="127"/>
      <c r="J2153" s="128"/>
      <c r="K2153" s="129"/>
      <c r="L2153" s="130"/>
    </row>
    <row r="2154" spans="1:12" s="131" customFormat="1" ht="15" customHeight="1">
      <c r="A2154" s="138" t="s">
        <v>174</v>
      </c>
      <c r="B2154" s="139" t="s">
        <v>6961</v>
      </c>
      <c r="C2154" s="139" t="s">
        <v>1352</v>
      </c>
      <c r="D2154" s="139" t="s">
        <v>6962</v>
      </c>
      <c r="E2154" s="140">
        <v>1</v>
      </c>
      <c r="F2154" s="141">
        <v>43622</v>
      </c>
      <c r="G2154" s="126"/>
      <c r="H2154" s="36" t="s">
        <v>6963</v>
      </c>
      <c r="I2154" s="127"/>
      <c r="J2154" s="128"/>
      <c r="K2154" s="129"/>
      <c r="L2154" s="130"/>
    </row>
    <row r="2155" spans="1:12" s="39" customFormat="1" ht="15" customHeight="1">
      <c r="A2155" s="255" t="s">
        <v>174</v>
      </c>
      <c r="B2155" s="256" t="s">
        <v>6964</v>
      </c>
      <c r="C2155" s="256" t="s">
        <v>346</v>
      </c>
      <c r="D2155" s="256" t="s">
        <v>6965</v>
      </c>
      <c r="E2155" s="124">
        <v>1</v>
      </c>
      <c r="F2155" s="125">
        <v>43633</v>
      </c>
      <c r="G2155" s="126"/>
      <c r="H2155" s="36"/>
      <c r="I2155" s="127"/>
      <c r="J2155" s="52"/>
      <c r="K2155" s="53"/>
      <c r="L2155" s="169"/>
    </row>
    <row r="2156" spans="1:12" s="39" customFormat="1" ht="15" customHeight="1">
      <c r="A2156" s="255" t="s">
        <v>174</v>
      </c>
      <c r="B2156" s="256" t="s">
        <v>6966</v>
      </c>
      <c r="C2156" s="256" t="s">
        <v>346</v>
      </c>
      <c r="D2156" s="256" t="s">
        <v>6967</v>
      </c>
      <c r="E2156" s="124">
        <v>1</v>
      </c>
      <c r="F2156" s="125">
        <v>43633</v>
      </c>
      <c r="G2156" s="126"/>
      <c r="H2156" s="36"/>
      <c r="I2156" s="127"/>
      <c r="J2156" s="52"/>
      <c r="K2156" s="53"/>
      <c r="L2156" s="169"/>
    </row>
    <row r="2157" spans="1:12" s="39" customFormat="1" ht="15" customHeight="1">
      <c r="A2157" s="255">
        <v>1346326</v>
      </c>
      <c r="B2157" s="256" t="s">
        <v>6968</v>
      </c>
      <c r="C2157" s="256" t="s">
        <v>6969</v>
      </c>
      <c r="D2157" s="256" t="s">
        <v>6970</v>
      </c>
      <c r="E2157" s="124">
        <v>2</v>
      </c>
      <c r="F2157" s="125">
        <v>43978</v>
      </c>
      <c r="G2157" s="126"/>
      <c r="H2157" s="36"/>
      <c r="I2157" s="127"/>
      <c r="J2157" s="52"/>
      <c r="K2157" s="53"/>
      <c r="L2157" s="169"/>
    </row>
    <row r="2158" spans="1:12" s="39" customFormat="1" ht="15" customHeight="1">
      <c r="A2158" s="255">
        <v>1346316</v>
      </c>
      <c r="B2158" s="256" t="s">
        <v>6971</v>
      </c>
      <c r="C2158" s="256" t="s">
        <v>6969</v>
      </c>
      <c r="D2158" s="256" t="s">
        <v>6970</v>
      </c>
      <c r="E2158" s="124">
        <v>2</v>
      </c>
      <c r="F2158" s="125">
        <v>43978</v>
      </c>
      <c r="G2158" s="126"/>
      <c r="H2158" s="36"/>
      <c r="I2158" s="127"/>
      <c r="J2158" s="52"/>
      <c r="K2158" s="53"/>
      <c r="L2158" s="169"/>
    </row>
    <row r="2159" spans="1:12" s="39" customFormat="1" ht="15" customHeight="1">
      <c r="A2159" s="255">
        <v>1346317</v>
      </c>
      <c r="B2159" s="256" t="s">
        <v>6972</v>
      </c>
      <c r="C2159" s="256" t="s">
        <v>6969</v>
      </c>
      <c r="D2159" s="256" t="s">
        <v>6970</v>
      </c>
      <c r="E2159" s="124">
        <v>2</v>
      </c>
      <c r="F2159" s="125">
        <v>43978</v>
      </c>
      <c r="G2159" s="126"/>
      <c r="H2159" s="36"/>
      <c r="I2159" s="127"/>
      <c r="J2159" s="52"/>
      <c r="K2159" s="53"/>
      <c r="L2159" s="169"/>
    </row>
    <row r="2160" spans="1:12" s="39" customFormat="1" ht="15" customHeight="1">
      <c r="A2160" s="255">
        <v>1346352</v>
      </c>
      <c r="B2160" s="256" t="s">
        <v>6973</v>
      </c>
      <c r="C2160" s="256" t="s">
        <v>6969</v>
      </c>
      <c r="D2160" s="256" t="s">
        <v>6970</v>
      </c>
      <c r="E2160" s="124">
        <v>2</v>
      </c>
      <c r="F2160" s="125">
        <v>43978</v>
      </c>
      <c r="G2160" s="126"/>
      <c r="H2160" s="36"/>
      <c r="I2160" s="127"/>
      <c r="J2160" s="52"/>
      <c r="K2160" s="53"/>
      <c r="L2160" s="169"/>
    </row>
    <row r="2161" spans="1:12" s="39" customFormat="1" ht="15" customHeight="1">
      <c r="A2161" s="255">
        <v>1346342</v>
      </c>
      <c r="B2161" s="256" t="s">
        <v>6974</v>
      </c>
      <c r="C2161" s="256" t="s">
        <v>6969</v>
      </c>
      <c r="D2161" s="256" t="s">
        <v>6970</v>
      </c>
      <c r="E2161" s="124">
        <v>2</v>
      </c>
      <c r="F2161" s="125">
        <v>43978</v>
      </c>
      <c r="G2161" s="126"/>
      <c r="H2161" s="36"/>
      <c r="I2161" s="127"/>
      <c r="J2161" s="52"/>
      <c r="K2161" s="53"/>
      <c r="L2161" s="169"/>
    </row>
    <row r="2162" spans="1:12" s="39" customFormat="1" ht="15" customHeight="1">
      <c r="A2162" s="255">
        <v>1346344</v>
      </c>
      <c r="B2162" s="256" t="s">
        <v>6975</v>
      </c>
      <c r="C2162" s="256" t="s">
        <v>6969</v>
      </c>
      <c r="D2162" s="256" t="s">
        <v>6970</v>
      </c>
      <c r="E2162" s="124">
        <v>2</v>
      </c>
      <c r="F2162" s="125">
        <v>43978</v>
      </c>
      <c r="G2162" s="126"/>
      <c r="H2162" s="36"/>
      <c r="I2162" s="127"/>
      <c r="J2162" s="52"/>
      <c r="K2162" s="53"/>
      <c r="L2162" s="169"/>
    </row>
    <row r="2163" spans="1:12" s="39" customFormat="1" ht="15" customHeight="1">
      <c r="A2163" s="37">
        <v>1346309</v>
      </c>
      <c r="B2163" s="256" t="s">
        <v>6976</v>
      </c>
      <c r="C2163" s="256" t="s">
        <v>6969</v>
      </c>
      <c r="D2163" s="256" t="s">
        <v>6970</v>
      </c>
      <c r="E2163" s="124">
        <v>2</v>
      </c>
      <c r="F2163" s="125">
        <v>43978</v>
      </c>
      <c r="G2163" s="126"/>
      <c r="H2163" s="36"/>
      <c r="I2163" s="127"/>
      <c r="J2163" s="52"/>
      <c r="K2163" s="53"/>
      <c r="L2163" s="169"/>
    </row>
    <row r="2164" spans="1:12" s="39" customFormat="1" ht="15" customHeight="1">
      <c r="A2164" s="37">
        <v>1346310</v>
      </c>
      <c r="B2164" s="256" t="s">
        <v>6977</v>
      </c>
      <c r="C2164" s="256" t="s">
        <v>6969</v>
      </c>
      <c r="D2164" s="256" t="s">
        <v>6970</v>
      </c>
      <c r="E2164" s="124">
        <v>2</v>
      </c>
      <c r="F2164" s="125">
        <v>43978</v>
      </c>
      <c r="G2164" s="126"/>
      <c r="H2164" s="36"/>
      <c r="I2164" s="127"/>
      <c r="J2164" s="52"/>
      <c r="K2164" s="53"/>
      <c r="L2164" s="169"/>
    </row>
    <row r="2165" spans="1:12" s="39" customFormat="1" ht="15" customHeight="1">
      <c r="A2165" s="255" t="s">
        <v>174</v>
      </c>
      <c r="B2165" s="256" t="s">
        <v>6978</v>
      </c>
      <c r="C2165" s="256" t="s">
        <v>6923</v>
      </c>
      <c r="D2165" s="256" t="s">
        <v>6979</v>
      </c>
      <c r="E2165" s="124">
        <v>2</v>
      </c>
      <c r="F2165" s="125">
        <v>43871</v>
      </c>
      <c r="G2165" s="126"/>
      <c r="H2165" s="36" t="s">
        <v>6980</v>
      </c>
      <c r="I2165" s="127" t="s">
        <v>6981</v>
      </c>
      <c r="J2165" s="52"/>
      <c r="K2165" s="53"/>
      <c r="L2165" s="169"/>
    </row>
    <row r="2166" spans="1:12" s="39" customFormat="1" ht="15" customHeight="1">
      <c r="A2166" s="255" t="s">
        <v>6982</v>
      </c>
      <c r="B2166" s="256" t="s">
        <v>6983</v>
      </c>
      <c r="C2166" s="256" t="s">
        <v>6923</v>
      </c>
      <c r="D2166" s="256" t="s">
        <v>6984</v>
      </c>
      <c r="E2166" s="124">
        <v>2</v>
      </c>
      <c r="F2166" s="125">
        <v>43871</v>
      </c>
      <c r="G2166" s="126"/>
      <c r="H2166" s="36" t="s">
        <v>6985</v>
      </c>
      <c r="I2166" s="127" t="s">
        <v>6981</v>
      </c>
      <c r="J2166" s="52"/>
      <c r="K2166" s="53"/>
      <c r="L2166" s="169"/>
    </row>
    <row r="2167" spans="1:12" s="39" customFormat="1" ht="15" customHeight="1">
      <c r="A2167" s="37">
        <v>1353740</v>
      </c>
      <c r="B2167" s="256" t="s">
        <v>6986</v>
      </c>
      <c r="C2167" s="256" t="s">
        <v>6987</v>
      </c>
      <c r="D2167" s="256" t="s">
        <v>6988</v>
      </c>
      <c r="E2167" s="124">
        <v>1</v>
      </c>
      <c r="F2167" s="125">
        <v>43753</v>
      </c>
      <c r="G2167" s="126"/>
      <c r="H2167" s="36" t="s">
        <v>45</v>
      </c>
      <c r="I2167" s="127" t="s">
        <v>45</v>
      </c>
      <c r="J2167" s="52"/>
      <c r="K2167" s="53"/>
      <c r="L2167" s="169"/>
    </row>
    <row r="2168" spans="1:12" s="39" customFormat="1" ht="15" customHeight="1">
      <c r="A2168" s="37">
        <v>1108761</v>
      </c>
      <c r="B2168" s="256" t="s">
        <v>6989</v>
      </c>
      <c r="C2168" s="256" t="s">
        <v>6990</v>
      </c>
      <c r="D2168" s="256" t="s">
        <v>6991</v>
      </c>
      <c r="E2168" s="124">
        <v>1</v>
      </c>
      <c r="F2168" s="125">
        <v>43755</v>
      </c>
      <c r="G2168" s="126"/>
      <c r="H2168" s="36" t="s">
        <v>6992</v>
      </c>
      <c r="I2168" s="127" t="s">
        <v>45</v>
      </c>
      <c r="J2168" s="52"/>
      <c r="K2168" s="53"/>
      <c r="L2168" s="169"/>
    </row>
    <row r="2169" spans="1:12" s="39" customFormat="1" ht="15" customHeight="1">
      <c r="A2169" s="37">
        <v>1108762</v>
      </c>
      <c r="B2169" s="256" t="s">
        <v>6993</v>
      </c>
      <c r="C2169" s="256" t="s">
        <v>6990</v>
      </c>
      <c r="D2169" s="256" t="s">
        <v>6994</v>
      </c>
      <c r="E2169" s="124">
        <v>1</v>
      </c>
      <c r="F2169" s="125">
        <v>43755</v>
      </c>
      <c r="G2169" s="126"/>
      <c r="H2169" s="36" t="s">
        <v>6995</v>
      </c>
      <c r="I2169" s="127" t="s">
        <v>45</v>
      </c>
      <c r="J2169" s="52"/>
      <c r="K2169" s="53"/>
      <c r="L2169" s="169"/>
    </row>
    <row r="2170" spans="1:12" s="39" customFormat="1" ht="15" customHeight="1">
      <c r="A2170" s="37">
        <v>1384119</v>
      </c>
      <c r="B2170" s="256" t="s">
        <v>6996</v>
      </c>
      <c r="C2170" s="256" t="s">
        <v>6997</v>
      </c>
      <c r="D2170" s="256" t="s">
        <v>6998</v>
      </c>
      <c r="E2170" s="124">
        <v>1</v>
      </c>
      <c r="F2170" s="125">
        <v>44124</v>
      </c>
      <c r="G2170" s="126"/>
      <c r="H2170" s="36" t="s">
        <v>45</v>
      </c>
      <c r="I2170" s="127" t="s">
        <v>45</v>
      </c>
      <c r="J2170" s="52"/>
      <c r="K2170" s="53"/>
      <c r="L2170" s="169"/>
    </row>
    <row r="2171" spans="1:12" s="39" customFormat="1" ht="15" customHeight="1">
      <c r="A2171" s="37">
        <v>1386015</v>
      </c>
      <c r="B2171" s="256" t="s">
        <v>6999</v>
      </c>
      <c r="C2171" s="256" t="s">
        <v>2052</v>
      </c>
      <c r="D2171" s="256" t="s">
        <v>7000</v>
      </c>
      <c r="E2171" s="124">
        <v>1</v>
      </c>
      <c r="F2171" s="125">
        <v>44124</v>
      </c>
      <c r="G2171" s="126"/>
      <c r="H2171" s="36" t="s">
        <v>45</v>
      </c>
      <c r="I2171" s="127" t="s">
        <v>45</v>
      </c>
      <c r="J2171" s="52"/>
      <c r="K2171" s="53"/>
      <c r="L2171" s="169"/>
    </row>
    <row r="2172" spans="1:12" s="39" customFormat="1" ht="15" customHeight="1">
      <c r="A2172" s="37">
        <v>1426620</v>
      </c>
      <c r="B2172" s="256" t="s">
        <v>7001</v>
      </c>
      <c r="C2172" s="256" t="s">
        <v>5564</v>
      </c>
      <c r="D2172" s="256" t="s">
        <v>7002</v>
      </c>
      <c r="E2172" s="124">
        <v>1</v>
      </c>
      <c r="F2172" s="125">
        <v>44300</v>
      </c>
      <c r="G2172" s="126"/>
      <c r="H2172" s="36" t="s">
        <v>45</v>
      </c>
      <c r="I2172" s="127" t="s">
        <v>45</v>
      </c>
      <c r="J2172" s="52"/>
      <c r="K2172" s="53"/>
      <c r="L2172" s="169"/>
    </row>
    <row r="2173" spans="1:12" s="39" customFormat="1" ht="15" customHeight="1">
      <c r="A2173" s="37" t="s">
        <v>174</v>
      </c>
      <c r="B2173" s="256" t="s">
        <v>7003</v>
      </c>
      <c r="C2173" s="256" t="s">
        <v>6588</v>
      </c>
      <c r="D2173" s="256" t="s">
        <v>7004</v>
      </c>
      <c r="E2173" s="124">
        <v>2</v>
      </c>
      <c r="F2173" s="125">
        <v>44988</v>
      </c>
      <c r="G2173" s="126"/>
      <c r="H2173" s="36"/>
      <c r="I2173" s="127"/>
      <c r="J2173" s="52"/>
      <c r="K2173" s="53"/>
      <c r="L2173" s="169"/>
    </row>
    <row r="2174" spans="1:12" s="39" customFormat="1" ht="15" customHeight="1">
      <c r="A2174" s="37" t="s">
        <v>174</v>
      </c>
      <c r="B2174" s="256" t="s">
        <v>7005</v>
      </c>
      <c r="C2174" s="256" t="s">
        <v>6588</v>
      </c>
      <c r="D2174" s="256" t="s">
        <v>7006</v>
      </c>
      <c r="E2174" s="124">
        <v>1</v>
      </c>
      <c r="F2174" s="125">
        <v>44330</v>
      </c>
      <c r="G2174" s="126"/>
      <c r="H2174" s="36"/>
      <c r="I2174" s="127"/>
      <c r="J2174" s="52"/>
      <c r="K2174" s="53"/>
      <c r="L2174" s="169"/>
    </row>
    <row r="2175" spans="1:12" s="39" customFormat="1" ht="15" customHeight="1">
      <c r="A2175" s="37">
        <v>1439302</v>
      </c>
      <c r="B2175" s="256" t="s">
        <v>7007</v>
      </c>
      <c r="C2175" s="256" t="s">
        <v>7008</v>
      </c>
      <c r="D2175" s="256" t="s">
        <v>7009</v>
      </c>
      <c r="E2175" s="124">
        <v>1</v>
      </c>
      <c r="F2175" s="125">
        <v>44445</v>
      </c>
      <c r="G2175" s="126"/>
      <c r="H2175" s="36"/>
      <c r="I2175" s="127"/>
      <c r="J2175" s="52"/>
      <c r="K2175" s="53"/>
      <c r="L2175" s="169"/>
    </row>
    <row r="2176" spans="1:12" ht="15" customHeight="1">
      <c r="A2176" s="255" t="s">
        <v>174</v>
      </c>
      <c r="B2176" s="256" t="s">
        <v>7010</v>
      </c>
      <c r="C2176" s="256" t="s">
        <v>7011</v>
      </c>
      <c r="D2176" s="256" t="s">
        <v>7012</v>
      </c>
      <c r="E2176" s="124">
        <v>1</v>
      </c>
      <c r="F2176" s="125">
        <v>42898</v>
      </c>
      <c r="G2176" s="126"/>
      <c r="H2176" s="36" t="s">
        <v>45</v>
      </c>
      <c r="I2176" s="127" t="s">
        <v>45</v>
      </c>
      <c r="J2176" s="35"/>
      <c r="K2176" s="36"/>
      <c r="L2176" s="162"/>
    </row>
    <row r="2177" spans="1:12" s="39" customFormat="1" ht="15" customHeight="1">
      <c r="A2177" s="37">
        <v>1480989</v>
      </c>
      <c r="B2177" s="256" t="s">
        <v>7013</v>
      </c>
      <c r="C2177" s="256" t="s">
        <v>3951</v>
      </c>
      <c r="D2177" s="256" t="s">
        <v>7014</v>
      </c>
      <c r="E2177" s="124">
        <v>1</v>
      </c>
      <c r="F2177" s="125">
        <v>44785</v>
      </c>
      <c r="G2177" s="132"/>
      <c r="H2177" s="53"/>
      <c r="I2177" s="133"/>
      <c r="J2177" s="52"/>
      <c r="K2177" s="53"/>
      <c r="L2177" s="169"/>
    </row>
    <row r="2178" spans="1:12" ht="15" customHeight="1">
      <c r="A2178" s="255">
        <v>1302037</v>
      </c>
      <c r="B2178" s="256" t="s">
        <v>7015</v>
      </c>
      <c r="C2178" s="256" t="s">
        <v>7016</v>
      </c>
      <c r="D2178" s="256" t="s">
        <v>7017</v>
      </c>
      <c r="E2178" s="124">
        <v>2</v>
      </c>
      <c r="F2178" s="125">
        <v>43984</v>
      </c>
      <c r="G2178" s="126"/>
      <c r="H2178" s="36" t="s">
        <v>7018</v>
      </c>
      <c r="I2178" s="127" t="s">
        <v>7019</v>
      </c>
      <c r="J2178" s="35"/>
      <c r="K2178" s="36"/>
      <c r="L2178" s="162"/>
    </row>
    <row r="2179" spans="1:12" ht="15" customHeight="1">
      <c r="A2179" s="37">
        <v>1345224</v>
      </c>
      <c r="B2179" s="256" t="s">
        <v>7020</v>
      </c>
      <c r="C2179" s="257" t="s">
        <v>7021</v>
      </c>
      <c r="D2179" s="256" t="s">
        <v>7022</v>
      </c>
      <c r="E2179" s="124">
        <v>2</v>
      </c>
      <c r="F2179" s="125">
        <v>43718</v>
      </c>
      <c r="G2179" s="126">
        <v>978873</v>
      </c>
      <c r="H2179" s="36" t="s">
        <v>7023</v>
      </c>
      <c r="I2179" s="127" t="s">
        <v>7019</v>
      </c>
      <c r="J2179" s="35"/>
      <c r="K2179" s="36"/>
      <c r="L2179" s="162"/>
    </row>
    <row r="2180" spans="1:12" ht="15" customHeight="1">
      <c r="A2180" s="258">
        <v>1302132</v>
      </c>
      <c r="B2180" s="257" t="s">
        <v>7024</v>
      </c>
      <c r="C2180" s="257" t="s">
        <v>7021</v>
      </c>
      <c r="D2180" s="257" t="s">
        <v>7025</v>
      </c>
      <c r="E2180" s="124">
        <v>2</v>
      </c>
      <c r="F2180" s="125">
        <v>43503</v>
      </c>
      <c r="G2180" s="126"/>
      <c r="H2180" s="36" t="s">
        <v>7026</v>
      </c>
      <c r="I2180" s="127" t="s">
        <v>7019</v>
      </c>
      <c r="J2180" s="35"/>
      <c r="K2180" s="36"/>
      <c r="L2180" s="162"/>
    </row>
    <row r="2181" spans="1:12" ht="15" customHeight="1">
      <c r="A2181" s="259">
        <v>1226783</v>
      </c>
      <c r="B2181" s="257" t="s">
        <v>7027</v>
      </c>
      <c r="C2181" s="257" t="s">
        <v>7028</v>
      </c>
      <c r="D2181" s="257" t="s">
        <v>7029</v>
      </c>
      <c r="E2181" s="124">
        <v>1</v>
      </c>
      <c r="F2181" s="125">
        <v>42432</v>
      </c>
      <c r="G2181" s="126"/>
      <c r="H2181" s="36" t="s">
        <v>7030</v>
      </c>
      <c r="I2181" s="127" t="s">
        <v>7019</v>
      </c>
      <c r="J2181" s="35"/>
      <c r="K2181" s="36"/>
      <c r="L2181" s="162"/>
    </row>
    <row r="2182" spans="1:12" ht="15" customHeight="1">
      <c r="A2182" s="258" t="s">
        <v>7032</v>
      </c>
      <c r="B2182" s="257" t="s">
        <v>7033</v>
      </c>
      <c r="C2182" s="257" t="s">
        <v>7028</v>
      </c>
      <c r="D2182" s="257" t="s">
        <v>7034</v>
      </c>
      <c r="E2182" s="124">
        <v>1</v>
      </c>
      <c r="F2182" s="125">
        <v>42432</v>
      </c>
      <c r="G2182" s="126"/>
      <c r="H2182" s="36" t="s">
        <v>7035</v>
      </c>
      <c r="I2182" s="127" t="s">
        <v>7019</v>
      </c>
      <c r="J2182" s="35"/>
      <c r="K2182" s="36"/>
      <c r="L2182" s="162"/>
    </row>
    <row r="2183" spans="1:12" ht="15" customHeight="1">
      <c r="A2183" s="258" t="s">
        <v>7036</v>
      </c>
      <c r="B2183" s="257" t="s">
        <v>7037</v>
      </c>
      <c r="C2183" s="257" t="s">
        <v>7038</v>
      </c>
      <c r="D2183" s="257" t="s">
        <v>7039</v>
      </c>
      <c r="E2183" s="124">
        <v>1</v>
      </c>
      <c r="F2183" s="125">
        <v>42432</v>
      </c>
      <c r="G2183" s="126"/>
      <c r="H2183" s="36" t="s">
        <v>7040</v>
      </c>
      <c r="I2183" s="127" t="s">
        <v>7019</v>
      </c>
      <c r="J2183" s="36"/>
      <c r="K2183" s="36"/>
      <c r="L2183" s="127"/>
    </row>
    <row r="2184" spans="1:12" s="74" customFormat="1" ht="15" customHeight="1">
      <c r="A2184" s="275" t="s">
        <v>174</v>
      </c>
      <c r="B2184" s="272" t="s">
        <v>7041</v>
      </c>
      <c r="C2184" s="272" t="s">
        <v>7042</v>
      </c>
      <c r="D2184" s="272" t="s">
        <v>7043</v>
      </c>
      <c r="E2184" s="273">
        <v>1</v>
      </c>
      <c r="F2184" s="274">
        <v>42444</v>
      </c>
      <c r="G2184" s="279"/>
      <c r="H2184" s="280" t="s">
        <v>7044</v>
      </c>
      <c r="I2184" s="281" t="s">
        <v>7019</v>
      </c>
      <c r="J2184" s="282"/>
      <c r="K2184" s="280"/>
      <c r="L2184" s="283"/>
    </row>
    <row r="2185" spans="1:12" ht="15" customHeight="1">
      <c r="A2185" s="259">
        <v>1321588</v>
      </c>
      <c r="B2185" s="257" t="s">
        <v>7045</v>
      </c>
      <c r="C2185" s="257" t="s">
        <v>7046</v>
      </c>
      <c r="D2185" s="257" t="s">
        <v>7047</v>
      </c>
      <c r="E2185" s="124">
        <v>2</v>
      </c>
      <c r="F2185" s="125">
        <v>43446</v>
      </c>
      <c r="G2185" s="126">
        <v>117438</v>
      </c>
      <c r="H2185" s="36" t="s">
        <v>7048</v>
      </c>
      <c r="I2185" s="127" t="s">
        <v>6561</v>
      </c>
      <c r="J2185" s="35"/>
      <c r="K2185" s="36"/>
      <c r="L2185" s="162"/>
    </row>
    <row r="2186" spans="1:12" ht="15" customHeight="1">
      <c r="A2186" s="258">
        <v>1321605</v>
      </c>
      <c r="B2186" s="257" t="s">
        <v>7049</v>
      </c>
      <c r="C2186" s="257" t="s">
        <v>7050</v>
      </c>
      <c r="D2186" s="257" t="s">
        <v>7051</v>
      </c>
      <c r="E2186" s="124">
        <v>2</v>
      </c>
      <c r="F2186" s="125">
        <v>43446</v>
      </c>
      <c r="G2186" s="126">
        <v>117437</v>
      </c>
      <c r="H2186" s="36" t="s">
        <v>7052</v>
      </c>
      <c r="I2186" s="127" t="s">
        <v>6561</v>
      </c>
      <c r="J2186" s="35"/>
      <c r="K2186" s="36"/>
      <c r="L2186" s="162"/>
    </row>
    <row r="2187" spans="1:12" ht="15" customHeight="1">
      <c r="A2187" s="258">
        <v>1321613</v>
      </c>
      <c r="B2187" s="257" t="s">
        <v>7053</v>
      </c>
      <c r="C2187" s="256" t="s">
        <v>6863</v>
      </c>
      <c r="D2187" s="256" t="s">
        <v>7054</v>
      </c>
      <c r="E2187" s="124">
        <v>3</v>
      </c>
      <c r="F2187" s="125">
        <v>43598</v>
      </c>
      <c r="G2187" s="126">
        <v>117433</v>
      </c>
      <c r="H2187" s="36" t="s">
        <v>7055</v>
      </c>
      <c r="I2187" s="127" t="s">
        <v>6561</v>
      </c>
      <c r="J2187" s="35"/>
      <c r="K2187" s="36"/>
      <c r="L2187" s="162"/>
    </row>
    <row r="2188" spans="1:12" ht="15" customHeight="1">
      <c r="A2188" s="259">
        <v>1321299</v>
      </c>
      <c r="B2188" s="257" t="s">
        <v>7056</v>
      </c>
      <c r="C2188" s="257" t="s">
        <v>6863</v>
      </c>
      <c r="D2188" s="257" t="s">
        <v>7057</v>
      </c>
      <c r="E2188" s="124">
        <v>2</v>
      </c>
      <c r="F2188" s="125">
        <v>43446</v>
      </c>
      <c r="G2188" s="126">
        <v>117435</v>
      </c>
      <c r="H2188" s="36" t="s">
        <v>7058</v>
      </c>
      <c r="I2188" s="127" t="s">
        <v>6561</v>
      </c>
      <c r="J2188" s="35"/>
      <c r="K2188" s="36"/>
      <c r="L2188" s="162"/>
    </row>
    <row r="2189" spans="1:12" ht="15" customHeight="1">
      <c r="A2189" s="259">
        <v>1321306</v>
      </c>
      <c r="B2189" s="257" t="s">
        <v>7059</v>
      </c>
      <c r="C2189" s="257" t="s">
        <v>6863</v>
      </c>
      <c r="D2189" s="257" t="s">
        <v>7060</v>
      </c>
      <c r="E2189" s="124">
        <v>2</v>
      </c>
      <c r="F2189" s="125">
        <v>43446</v>
      </c>
      <c r="G2189" s="126">
        <v>117436</v>
      </c>
      <c r="H2189" s="36" t="s">
        <v>7061</v>
      </c>
      <c r="I2189" s="127" t="s">
        <v>6561</v>
      </c>
      <c r="J2189" s="35"/>
      <c r="K2189" s="36"/>
      <c r="L2189" s="162"/>
    </row>
    <row r="2190" spans="1:12" ht="15" customHeight="1">
      <c r="A2190" s="258">
        <v>1102838</v>
      </c>
      <c r="B2190" s="257" t="s">
        <v>7062</v>
      </c>
      <c r="C2190" s="257" t="s">
        <v>7063</v>
      </c>
      <c r="D2190" s="257" t="s">
        <v>7064</v>
      </c>
      <c r="E2190" s="124">
        <v>1</v>
      </c>
      <c r="F2190" s="125">
        <v>42487</v>
      </c>
      <c r="G2190" s="126"/>
      <c r="H2190" s="36"/>
      <c r="I2190" s="127" t="s">
        <v>7065</v>
      </c>
      <c r="J2190" s="35"/>
      <c r="K2190" s="36"/>
      <c r="L2190" s="162"/>
    </row>
    <row r="2191" spans="1:12" ht="15" customHeight="1">
      <c r="A2191" s="259">
        <v>1369877</v>
      </c>
      <c r="B2191" s="257" t="s">
        <v>7066</v>
      </c>
      <c r="C2191" s="257" t="s">
        <v>7067</v>
      </c>
      <c r="D2191" s="257" t="s">
        <v>7068</v>
      </c>
      <c r="E2191" s="124">
        <v>1</v>
      </c>
      <c r="F2191" s="125">
        <v>42444</v>
      </c>
      <c r="G2191" s="126">
        <v>117652</v>
      </c>
      <c r="H2191" s="36" t="s">
        <v>7069</v>
      </c>
      <c r="I2191" s="127" t="s">
        <v>7070</v>
      </c>
      <c r="J2191" s="35"/>
      <c r="K2191" s="36"/>
      <c r="L2191" s="162"/>
    </row>
    <row r="2192" spans="1:12" ht="15" customHeight="1">
      <c r="A2192" s="258">
        <v>117651</v>
      </c>
      <c r="B2192" s="257" t="s">
        <v>7071</v>
      </c>
      <c r="C2192" s="257" t="s">
        <v>7067</v>
      </c>
      <c r="D2192" s="257" t="s">
        <v>7072</v>
      </c>
      <c r="E2192" s="124">
        <v>1</v>
      </c>
      <c r="F2192" s="125">
        <v>42444</v>
      </c>
      <c r="G2192" s="126">
        <v>117651</v>
      </c>
      <c r="H2192" s="36" t="s">
        <v>7073</v>
      </c>
      <c r="I2192" s="127" t="s">
        <v>7070</v>
      </c>
      <c r="J2192" s="35"/>
      <c r="K2192" s="36"/>
      <c r="L2192" s="162"/>
    </row>
    <row r="2193" spans="1:12" ht="15" customHeight="1">
      <c r="A2193" s="255" t="s">
        <v>174</v>
      </c>
      <c r="B2193" s="256" t="s">
        <v>7074</v>
      </c>
      <c r="C2193" s="256" t="s">
        <v>7031</v>
      </c>
      <c r="D2193" s="256" t="s">
        <v>7075</v>
      </c>
      <c r="E2193" s="124">
        <v>2</v>
      </c>
      <c r="F2193" s="125">
        <v>43956</v>
      </c>
      <c r="G2193" s="126"/>
      <c r="H2193" s="36"/>
      <c r="I2193" s="127"/>
      <c r="J2193" s="35"/>
      <c r="K2193" s="36"/>
      <c r="L2193" s="162"/>
    </row>
    <row r="2194" spans="1:12" ht="15" customHeight="1">
      <c r="A2194" s="258">
        <v>1369887</v>
      </c>
      <c r="B2194" s="257" t="s">
        <v>7076</v>
      </c>
      <c r="C2194" s="257" t="s">
        <v>7077</v>
      </c>
      <c r="D2194" s="257" t="s">
        <v>7078</v>
      </c>
      <c r="E2194" s="124">
        <v>1</v>
      </c>
      <c r="F2194" s="125">
        <v>42432</v>
      </c>
      <c r="G2194" s="126">
        <v>978874</v>
      </c>
      <c r="H2194" s="36" t="s">
        <v>7044</v>
      </c>
      <c r="I2194" s="127" t="s">
        <v>7019</v>
      </c>
      <c r="J2194" s="35"/>
      <c r="K2194" s="36"/>
      <c r="L2194" s="162"/>
    </row>
    <row r="2195" spans="1:12" ht="15" customHeight="1">
      <c r="A2195" s="37">
        <v>1369906</v>
      </c>
      <c r="B2195" s="256" t="s">
        <v>7079</v>
      </c>
      <c r="C2195" s="256" t="s">
        <v>7080</v>
      </c>
      <c r="D2195" s="256" t="s">
        <v>7081</v>
      </c>
      <c r="E2195" s="124">
        <v>2</v>
      </c>
      <c r="F2195" s="125">
        <v>44228</v>
      </c>
      <c r="G2195" s="126">
        <v>1139038</v>
      </c>
      <c r="H2195" s="36" t="s">
        <v>7082</v>
      </c>
      <c r="I2195" s="127" t="s">
        <v>7083</v>
      </c>
      <c r="J2195" s="35"/>
      <c r="K2195" s="36"/>
      <c r="L2195" s="162"/>
    </row>
    <row r="2196" spans="1:12" ht="15" customHeight="1">
      <c r="A2196" s="37">
        <v>1439311</v>
      </c>
      <c r="B2196" s="256" t="s">
        <v>7084</v>
      </c>
      <c r="C2196" s="256" t="s">
        <v>7008</v>
      </c>
      <c r="D2196" s="256" t="s">
        <v>7085</v>
      </c>
      <c r="E2196" s="124">
        <v>1</v>
      </c>
      <c r="F2196" s="125">
        <v>44445</v>
      </c>
      <c r="G2196" s="126"/>
      <c r="H2196" s="36"/>
      <c r="I2196" s="127"/>
      <c r="J2196" s="35"/>
      <c r="K2196" s="36"/>
      <c r="L2196" s="162"/>
    </row>
    <row r="2197" spans="1:12" s="74" customFormat="1" ht="15" customHeight="1">
      <c r="A2197" s="275" t="s">
        <v>174</v>
      </c>
      <c r="B2197" s="272" t="s">
        <v>7086</v>
      </c>
      <c r="C2197" s="272" t="s">
        <v>7087</v>
      </c>
      <c r="D2197" s="272" t="s">
        <v>7085</v>
      </c>
      <c r="E2197" s="273">
        <v>1</v>
      </c>
      <c r="F2197" s="274">
        <v>42445</v>
      </c>
      <c r="G2197" s="279">
        <v>1141150</v>
      </c>
      <c r="H2197" s="280" t="s">
        <v>7088</v>
      </c>
      <c r="I2197" s="281"/>
      <c r="J2197" s="282"/>
      <c r="K2197" s="280"/>
      <c r="L2197" s="283"/>
    </row>
    <row r="2198" spans="1:12" ht="15" customHeight="1">
      <c r="A2198" s="259">
        <v>1387111</v>
      </c>
      <c r="B2198" s="257" t="s">
        <v>7089</v>
      </c>
      <c r="C2198" s="257" t="s">
        <v>6828</v>
      </c>
      <c r="D2198" s="257" t="s">
        <v>7090</v>
      </c>
      <c r="E2198" s="124">
        <v>1</v>
      </c>
      <c r="F2198" s="125">
        <v>43755</v>
      </c>
      <c r="G2198" s="126"/>
      <c r="H2198" s="36"/>
      <c r="I2198" s="127"/>
      <c r="J2198" s="35"/>
      <c r="K2198" s="36"/>
      <c r="L2198" s="162"/>
    </row>
    <row r="2199" spans="1:12" ht="15" customHeight="1">
      <c r="A2199" s="258">
        <v>1327839</v>
      </c>
      <c r="B2199" s="257" t="s">
        <v>7091</v>
      </c>
      <c r="C2199" s="257" t="s">
        <v>7092</v>
      </c>
      <c r="D2199" s="257" t="s">
        <v>7093</v>
      </c>
      <c r="E2199" s="124">
        <v>2</v>
      </c>
      <c r="F2199" s="125">
        <v>43481</v>
      </c>
      <c r="G2199" s="126">
        <v>828904</v>
      </c>
      <c r="H2199" s="36" t="s">
        <v>7094</v>
      </c>
      <c r="I2199" s="127" t="s">
        <v>6831</v>
      </c>
      <c r="J2199" s="35"/>
      <c r="K2199" s="36"/>
      <c r="L2199" s="162"/>
    </row>
    <row r="2200" spans="1:12" ht="15" customHeight="1">
      <c r="A2200" s="259">
        <v>1327818</v>
      </c>
      <c r="B2200" s="257" t="s">
        <v>7095</v>
      </c>
      <c r="C2200" s="257" t="s">
        <v>6851</v>
      </c>
      <c r="D2200" s="257" t="s">
        <v>7096</v>
      </c>
      <c r="E2200" s="124">
        <v>2</v>
      </c>
      <c r="F2200" s="125">
        <v>43481</v>
      </c>
      <c r="G2200" s="126">
        <v>899126</v>
      </c>
      <c r="H2200" s="36" t="s">
        <v>7097</v>
      </c>
      <c r="I2200" s="127" t="s">
        <v>6831</v>
      </c>
      <c r="J2200" s="35"/>
      <c r="K2200" s="36"/>
      <c r="L2200" s="162"/>
    </row>
    <row r="2201" spans="1:12" ht="15" customHeight="1">
      <c r="A2201" s="258">
        <v>939830</v>
      </c>
      <c r="B2201" s="257" t="s">
        <v>7098</v>
      </c>
      <c r="C2201" s="257" t="s">
        <v>7099</v>
      </c>
      <c r="D2201" s="257" t="s">
        <v>7100</v>
      </c>
      <c r="E2201" s="124">
        <v>1</v>
      </c>
      <c r="F2201" s="125">
        <v>42472</v>
      </c>
      <c r="G2201" s="126"/>
      <c r="H2201" s="36" t="s">
        <v>7101</v>
      </c>
      <c r="I2201" s="127" t="s">
        <v>6831</v>
      </c>
      <c r="J2201" s="35"/>
      <c r="K2201" s="36"/>
      <c r="L2201" s="162"/>
    </row>
    <row r="2202" spans="1:12" ht="15" customHeight="1">
      <c r="A2202" s="37">
        <v>1322970</v>
      </c>
      <c r="B2202" s="256" t="s">
        <v>7102</v>
      </c>
      <c r="C2202" s="256" t="s">
        <v>6844</v>
      </c>
      <c r="D2202" s="256" t="s">
        <v>7103</v>
      </c>
      <c r="E2202" s="124">
        <v>2</v>
      </c>
      <c r="F2202" s="125">
        <v>43816</v>
      </c>
      <c r="G2202" s="126">
        <v>953730</v>
      </c>
      <c r="H2202" s="36" t="s">
        <v>7104</v>
      </c>
      <c r="I2202" s="127" t="s">
        <v>6831</v>
      </c>
      <c r="J2202" s="35"/>
      <c r="K2202" s="36"/>
      <c r="L2202" s="162"/>
    </row>
    <row r="2203" spans="1:12" ht="15" customHeight="1">
      <c r="A2203" s="258">
        <v>117647</v>
      </c>
      <c r="B2203" s="257" t="s">
        <v>7105</v>
      </c>
      <c r="C2203" s="257" t="s">
        <v>6886</v>
      </c>
      <c r="D2203" s="257" t="s">
        <v>7106</v>
      </c>
      <c r="E2203" s="124">
        <v>1</v>
      </c>
      <c r="F2203" s="125">
        <v>42562</v>
      </c>
      <c r="G2203" s="126"/>
      <c r="H2203" s="36" t="s">
        <v>7107</v>
      </c>
      <c r="I2203" s="127" t="s">
        <v>6544</v>
      </c>
      <c r="J2203" s="35"/>
      <c r="K2203" s="36"/>
      <c r="L2203" s="162"/>
    </row>
    <row r="2204" spans="1:12" ht="15" customHeight="1">
      <c r="A2204" s="258" t="s">
        <v>174</v>
      </c>
      <c r="B2204" s="257" t="s">
        <v>7108</v>
      </c>
      <c r="C2204" s="257" t="s">
        <v>6890</v>
      </c>
      <c r="D2204" s="257" t="s">
        <v>7109</v>
      </c>
      <c r="E2204" s="124">
        <v>1</v>
      </c>
      <c r="F2204" s="125">
        <v>42562</v>
      </c>
      <c r="G2204" s="126"/>
      <c r="H2204" s="36" t="s">
        <v>7110</v>
      </c>
      <c r="I2204" s="127" t="s">
        <v>6544</v>
      </c>
      <c r="J2204" s="35"/>
      <c r="K2204" s="36"/>
      <c r="L2204" s="162"/>
    </row>
    <row r="2205" spans="1:12" ht="15" customHeight="1">
      <c r="A2205" s="258">
        <v>117648</v>
      </c>
      <c r="B2205" s="257" t="s">
        <v>7111</v>
      </c>
      <c r="C2205" s="257" t="s">
        <v>6886</v>
      </c>
      <c r="D2205" s="257" t="s">
        <v>7112</v>
      </c>
      <c r="E2205" s="124">
        <v>1</v>
      </c>
      <c r="F2205" s="125">
        <v>42562</v>
      </c>
      <c r="G2205" s="126"/>
      <c r="H2205" s="36" t="s">
        <v>7113</v>
      </c>
      <c r="I2205" s="127" t="s">
        <v>6544</v>
      </c>
      <c r="J2205" s="35"/>
      <c r="K2205" s="36"/>
      <c r="L2205" s="162"/>
    </row>
    <row r="2206" spans="1:12" ht="15" customHeight="1">
      <c r="A2206" s="258" t="s">
        <v>174</v>
      </c>
      <c r="B2206" s="257" t="s">
        <v>7114</v>
      </c>
      <c r="C2206" s="257" t="s">
        <v>6890</v>
      </c>
      <c r="D2206" s="257" t="s">
        <v>7115</v>
      </c>
      <c r="E2206" s="124">
        <v>1</v>
      </c>
      <c r="F2206" s="125">
        <v>42562</v>
      </c>
      <c r="G2206" s="126"/>
      <c r="H2206" s="36" t="s">
        <v>7116</v>
      </c>
      <c r="I2206" s="127" t="s">
        <v>6544</v>
      </c>
      <c r="J2206" s="35"/>
      <c r="K2206" s="36"/>
      <c r="L2206" s="162"/>
    </row>
    <row r="2207" spans="1:12" ht="15" customHeight="1">
      <c r="A2207" s="258">
        <v>1369921</v>
      </c>
      <c r="B2207" s="257" t="s">
        <v>7117</v>
      </c>
      <c r="C2207" s="257" t="s">
        <v>7118</v>
      </c>
      <c r="D2207" s="257" t="s">
        <v>7119</v>
      </c>
      <c r="E2207" s="124">
        <v>1</v>
      </c>
      <c r="F2207" s="125">
        <v>42563</v>
      </c>
      <c r="G2207" s="126">
        <v>117654</v>
      </c>
      <c r="H2207" s="36" t="s">
        <v>7120</v>
      </c>
      <c r="I2207" s="127" t="s">
        <v>7070</v>
      </c>
      <c r="J2207" s="35"/>
      <c r="K2207" s="36"/>
      <c r="L2207" s="162"/>
    </row>
    <row r="2208" spans="1:12" ht="15" customHeight="1">
      <c r="A2208" s="258">
        <v>117653</v>
      </c>
      <c r="B2208" s="257" t="s">
        <v>7121</v>
      </c>
      <c r="C2208" s="257" t="s">
        <v>7118</v>
      </c>
      <c r="D2208" s="257" t="s">
        <v>7122</v>
      </c>
      <c r="E2208" s="124">
        <v>1</v>
      </c>
      <c r="F2208" s="125">
        <v>42563</v>
      </c>
      <c r="G2208" s="126"/>
      <c r="H2208" s="36" t="s">
        <v>7123</v>
      </c>
      <c r="I2208" s="127" t="s">
        <v>7070</v>
      </c>
      <c r="J2208" s="35"/>
      <c r="K2208" s="36"/>
      <c r="L2208" s="162"/>
    </row>
    <row r="2209" spans="1:12" ht="15" customHeight="1">
      <c r="A2209" s="258">
        <v>1100926</v>
      </c>
      <c r="B2209" s="257" t="s">
        <v>7124</v>
      </c>
      <c r="C2209" s="257" t="s">
        <v>7125</v>
      </c>
      <c r="D2209" s="257" t="s">
        <v>7126</v>
      </c>
      <c r="E2209" s="124">
        <v>1</v>
      </c>
      <c r="F2209" s="125">
        <v>42564</v>
      </c>
      <c r="G2209" s="126"/>
      <c r="H2209" s="36" t="s">
        <v>7127</v>
      </c>
      <c r="I2209" s="127" t="s">
        <v>7128</v>
      </c>
      <c r="J2209" s="35"/>
      <c r="K2209" s="36"/>
      <c r="L2209" s="162"/>
    </row>
    <row r="2210" spans="1:12" ht="15" customHeight="1">
      <c r="A2210" s="258" t="s">
        <v>174</v>
      </c>
      <c r="B2210" s="257" t="s">
        <v>7129</v>
      </c>
      <c r="C2210" s="257" t="s">
        <v>7125</v>
      </c>
      <c r="D2210" s="257" t="s">
        <v>7130</v>
      </c>
      <c r="E2210" s="124">
        <v>1</v>
      </c>
      <c r="F2210" s="125">
        <v>42564</v>
      </c>
      <c r="G2210" s="126"/>
      <c r="H2210" s="36" t="s">
        <v>7131</v>
      </c>
      <c r="I2210" s="127" t="s">
        <v>7128</v>
      </c>
      <c r="J2210" s="35"/>
      <c r="K2210" s="36"/>
      <c r="L2210" s="162"/>
    </row>
    <row r="2211" spans="1:12" ht="15" customHeight="1">
      <c r="A2211" s="258" t="s">
        <v>7132</v>
      </c>
      <c r="B2211" s="257" t="s">
        <v>7133</v>
      </c>
      <c r="C2211" s="257" t="s">
        <v>7134</v>
      </c>
      <c r="D2211" s="257" t="s">
        <v>7135</v>
      </c>
      <c r="E2211" s="124">
        <v>1</v>
      </c>
      <c r="F2211" s="125">
        <v>42718</v>
      </c>
      <c r="G2211" s="126">
        <v>116684</v>
      </c>
      <c r="H2211" s="36" t="s">
        <v>7136</v>
      </c>
      <c r="I2211" s="127" t="s">
        <v>6561</v>
      </c>
      <c r="J2211" s="35"/>
      <c r="K2211" s="36"/>
      <c r="L2211" s="162"/>
    </row>
    <row r="2212" spans="1:12" ht="15" customHeight="1">
      <c r="A2212" s="258" t="s">
        <v>7137</v>
      </c>
      <c r="B2212" s="257" t="s">
        <v>7138</v>
      </c>
      <c r="C2212" s="257" t="s">
        <v>7139</v>
      </c>
      <c r="D2212" s="257" t="s">
        <v>7140</v>
      </c>
      <c r="E2212" s="124">
        <v>2</v>
      </c>
      <c r="F2212" s="125">
        <v>42986</v>
      </c>
      <c r="G2212" s="126">
        <v>116683</v>
      </c>
      <c r="H2212" s="36" t="s">
        <v>7141</v>
      </c>
      <c r="I2212" s="127" t="s">
        <v>6561</v>
      </c>
      <c r="J2212" s="35"/>
      <c r="K2212" s="36"/>
      <c r="L2212" s="162"/>
    </row>
    <row r="2213" spans="1:12" ht="15" customHeight="1">
      <c r="A2213" s="258">
        <v>917349</v>
      </c>
      <c r="B2213" s="257" t="s">
        <v>7142</v>
      </c>
      <c r="C2213" s="257" t="s">
        <v>6568</v>
      </c>
      <c r="D2213" s="257" t="s">
        <v>7143</v>
      </c>
      <c r="E2213" s="124">
        <v>1</v>
      </c>
      <c r="F2213" s="125">
        <v>42808</v>
      </c>
      <c r="G2213" s="126"/>
      <c r="H2213" s="36" t="s">
        <v>7144</v>
      </c>
      <c r="I2213" s="127" t="s">
        <v>6571</v>
      </c>
      <c r="J2213" s="35"/>
      <c r="K2213" s="36"/>
      <c r="L2213" s="162"/>
    </row>
    <row r="2214" spans="1:12" ht="15" customHeight="1">
      <c r="A2214" s="259">
        <v>1369908</v>
      </c>
      <c r="B2214" s="257" t="s">
        <v>7145</v>
      </c>
      <c r="C2214" s="257" t="s">
        <v>6568</v>
      </c>
      <c r="D2214" s="257" t="s">
        <v>7146</v>
      </c>
      <c r="E2214" s="124">
        <v>1</v>
      </c>
      <c r="F2214" s="125">
        <v>42808</v>
      </c>
      <c r="G2214" s="126">
        <v>917288</v>
      </c>
      <c r="H2214" s="36" t="s">
        <v>7147</v>
      </c>
      <c r="I2214" s="127" t="s">
        <v>6571</v>
      </c>
      <c r="J2214" s="35"/>
      <c r="K2214" s="36"/>
      <c r="L2214" s="162"/>
    </row>
    <row r="2215" spans="1:12" s="46" customFormat="1" ht="15" customHeight="1">
      <c r="A2215" s="276">
        <v>1369879</v>
      </c>
      <c r="B2215" s="277" t="s">
        <v>7148</v>
      </c>
      <c r="C2215" s="277" t="s">
        <v>7149</v>
      </c>
      <c r="D2215" s="277" t="s">
        <v>7150</v>
      </c>
      <c r="E2215" s="278">
        <v>1</v>
      </c>
      <c r="F2215" s="125">
        <v>42999</v>
      </c>
      <c r="G2215" s="145"/>
      <c r="H2215" s="77"/>
      <c r="I2215" s="146"/>
      <c r="J2215" s="76"/>
      <c r="K2215" s="77"/>
      <c r="L2215" s="175"/>
    </row>
    <row r="2216" spans="1:12" ht="15" customHeight="1">
      <c r="A2216" s="255">
        <v>1335983</v>
      </c>
      <c r="B2216" s="256" t="s">
        <v>7151</v>
      </c>
      <c r="C2216" s="256" t="s">
        <v>6910</v>
      </c>
      <c r="D2216" s="256" t="s">
        <v>7152</v>
      </c>
      <c r="E2216" s="124">
        <v>2</v>
      </c>
      <c r="F2216" s="125">
        <v>43585</v>
      </c>
      <c r="G2216" s="126">
        <v>117419</v>
      </c>
      <c r="H2216" s="36" t="s">
        <v>7153</v>
      </c>
      <c r="I2216" s="127" t="s">
        <v>876</v>
      </c>
      <c r="J2216" s="35"/>
      <c r="K2216" s="36"/>
      <c r="L2216" s="162"/>
    </row>
    <row r="2217" spans="1:12" ht="15" customHeight="1">
      <c r="A2217" s="255">
        <v>1335958</v>
      </c>
      <c r="B2217" s="256" t="s">
        <v>7154</v>
      </c>
      <c r="C2217" s="256" t="s">
        <v>6910</v>
      </c>
      <c r="D2217" s="256" t="s">
        <v>7155</v>
      </c>
      <c r="E2217" s="124">
        <v>2</v>
      </c>
      <c r="F2217" s="125">
        <v>43585</v>
      </c>
      <c r="G2217" s="126">
        <v>117420</v>
      </c>
      <c r="H2217" s="36" t="s">
        <v>7156</v>
      </c>
      <c r="I2217" s="127" t="s">
        <v>876</v>
      </c>
      <c r="J2217" s="35"/>
      <c r="K2217" s="36"/>
      <c r="L2217" s="162"/>
    </row>
    <row r="2218" spans="1:12" ht="15" customHeight="1">
      <c r="A2218" s="255">
        <v>1335980</v>
      </c>
      <c r="B2218" s="256" t="s">
        <v>7157</v>
      </c>
      <c r="C2218" s="256" t="s">
        <v>6910</v>
      </c>
      <c r="D2218" s="256" t="s">
        <v>7158</v>
      </c>
      <c r="E2218" s="124">
        <v>2</v>
      </c>
      <c r="F2218" s="125">
        <v>43585</v>
      </c>
      <c r="G2218" s="126">
        <v>117421</v>
      </c>
      <c r="H2218" s="36" t="s">
        <v>7159</v>
      </c>
      <c r="I2218" s="127" t="s">
        <v>876</v>
      </c>
      <c r="J2218" s="35"/>
      <c r="K2218" s="36"/>
      <c r="L2218" s="162"/>
    </row>
    <row r="2219" spans="1:12">
      <c r="A2219" s="255">
        <v>1335984</v>
      </c>
      <c r="B2219" s="256" t="s">
        <v>7160</v>
      </c>
      <c r="C2219" s="256" t="s">
        <v>6910</v>
      </c>
      <c r="D2219" s="256" t="s">
        <v>7161</v>
      </c>
      <c r="E2219" s="124">
        <v>2</v>
      </c>
      <c r="F2219" s="125">
        <v>43585</v>
      </c>
      <c r="G2219" s="126">
        <v>117422</v>
      </c>
      <c r="H2219" s="36" t="s">
        <v>7162</v>
      </c>
      <c r="I2219" s="127" t="s">
        <v>876</v>
      </c>
      <c r="J2219" s="35"/>
      <c r="K2219" s="36"/>
      <c r="L2219" s="162"/>
    </row>
    <row r="2220" spans="1:12">
      <c r="A2220" s="37">
        <v>1370009</v>
      </c>
      <c r="B2220" s="256" t="s">
        <v>7163</v>
      </c>
      <c r="C2220" s="256" t="s">
        <v>6923</v>
      </c>
      <c r="D2220" s="256" t="s">
        <v>7164</v>
      </c>
      <c r="E2220" s="124">
        <v>2</v>
      </c>
      <c r="F2220" s="125">
        <v>44264</v>
      </c>
      <c r="G2220" s="126">
        <v>114597</v>
      </c>
      <c r="H2220" s="36" t="s">
        <v>7165</v>
      </c>
      <c r="I2220" s="127" t="s">
        <v>7166</v>
      </c>
      <c r="J2220" s="35"/>
      <c r="K2220" s="36"/>
      <c r="L2220" s="162"/>
    </row>
    <row r="2221" spans="1:12">
      <c r="A2221" s="255">
        <v>1326783</v>
      </c>
      <c r="B2221" s="256" t="s">
        <v>7167</v>
      </c>
      <c r="C2221" s="256" t="s">
        <v>2751</v>
      </c>
      <c r="D2221" s="256" t="s">
        <v>7168</v>
      </c>
      <c r="E2221" s="124">
        <v>2</v>
      </c>
      <c r="F2221" s="125">
        <v>43488</v>
      </c>
      <c r="G2221" s="126"/>
      <c r="H2221" s="36" t="s">
        <v>7169</v>
      </c>
      <c r="I2221" s="127" t="s">
        <v>2715</v>
      </c>
      <c r="J2221" s="35"/>
      <c r="K2221" s="36"/>
      <c r="L2221" s="162"/>
    </row>
    <row r="2222" spans="1:12">
      <c r="A2222" s="255">
        <v>1326670</v>
      </c>
      <c r="B2222" s="256" t="s">
        <v>7170</v>
      </c>
      <c r="C2222" s="256" t="s">
        <v>2751</v>
      </c>
      <c r="D2222" s="256" t="s">
        <v>7171</v>
      </c>
      <c r="E2222" s="124">
        <v>2</v>
      </c>
      <c r="F2222" s="125">
        <v>43488</v>
      </c>
      <c r="G2222" s="126"/>
      <c r="H2222" s="36" t="s">
        <v>7172</v>
      </c>
      <c r="I2222" s="127" t="s">
        <v>2715</v>
      </c>
      <c r="J2222" s="35"/>
      <c r="K2222" s="36"/>
      <c r="L2222" s="162"/>
    </row>
    <row r="2223" spans="1:12">
      <c r="A2223" s="255">
        <v>1346752</v>
      </c>
      <c r="B2223" s="256" t="s">
        <v>7173</v>
      </c>
      <c r="C2223" s="256" t="s">
        <v>1886</v>
      </c>
      <c r="D2223" s="256" t="s">
        <v>7174</v>
      </c>
      <c r="E2223" s="124">
        <v>3</v>
      </c>
      <c r="F2223" s="125">
        <v>43718</v>
      </c>
      <c r="G2223" s="126"/>
      <c r="H2223" s="36"/>
      <c r="I2223" s="127"/>
      <c r="J2223" s="35"/>
      <c r="K2223" s="36"/>
      <c r="L2223" s="162"/>
    </row>
    <row r="2224" spans="1:12">
      <c r="A2224" s="255">
        <v>1346226</v>
      </c>
      <c r="B2224" s="256" t="s">
        <v>7175</v>
      </c>
      <c r="C2224" s="256" t="s">
        <v>1886</v>
      </c>
      <c r="D2224" s="256" t="s">
        <v>7176</v>
      </c>
      <c r="E2224" s="124">
        <v>2</v>
      </c>
      <c r="F2224" s="125">
        <v>43718</v>
      </c>
      <c r="G2224" s="126"/>
      <c r="H2224" s="36"/>
      <c r="I2224" s="127"/>
      <c r="J2224" s="35"/>
      <c r="K2224" s="36"/>
      <c r="L2224" s="162"/>
    </row>
    <row r="2225" spans="1:12">
      <c r="A2225" s="255">
        <v>1336637</v>
      </c>
      <c r="B2225" s="256" t="s">
        <v>7177</v>
      </c>
      <c r="C2225" s="256" t="s">
        <v>7178</v>
      </c>
      <c r="D2225" s="256" t="s">
        <v>7179</v>
      </c>
      <c r="E2225" s="124">
        <v>1</v>
      </c>
      <c r="F2225" s="125">
        <v>43571</v>
      </c>
      <c r="G2225" s="126"/>
      <c r="H2225" s="36"/>
      <c r="I2225" s="127"/>
      <c r="J2225" s="35"/>
      <c r="K2225" s="36"/>
      <c r="L2225" s="162"/>
    </row>
    <row r="2226" spans="1:12">
      <c r="A2226" s="263">
        <v>1545530</v>
      </c>
      <c r="B2226" s="284" t="s">
        <v>7180</v>
      </c>
      <c r="C2226" s="256" t="s">
        <v>7181</v>
      </c>
      <c r="D2226" s="256" t="s">
        <v>7182</v>
      </c>
      <c r="E2226" s="124">
        <v>2</v>
      </c>
      <c r="F2226" s="125">
        <v>45814</v>
      </c>
      <c r="G2226" s="126"/>
      <c r="H2226" s="36"/>
      <c r="I2226" s="127"/>
      <c r="J2226" s="35"/>
      <c r="K2226" s="36"/>
      <c r="L2226" s="162"/>
    </row>
    <row r="2227" spans="1:12">
      <c r="A2227" s="263">
        <v>1545548</v>
      </c>
      <c r="B2227" s="284" t="s">
        <v>7183</v>
      </c>
      <c r="C2227" s="256" t="s">
        <v>7181</v>
      </c>
      <c r="D2227" s="256" t="s">
        <v>7184</v>
      </c>
      <c r="E2227" s="124">
        <v>2</v>
      </c>
      <c r="F2227" s="125">
        <v>45814</v>
      </c>
      <c r="G2227" s="126"/>
      <c r="H2227" s="36"/>
      <c r="I2227" s="127"/>
      <c r="J2227" s="35"/>
      <c r="K2227" s="36"/>
      <c r="L2227" s="162"/>
    </row>
    <row r="2228" spans="1:12">
      <c r="A2228" s="263">
        <v>1383622</v>
      </c>
      <c r="B2228" s="284" t="s">
        <v>7185</v>
      </c>
      <c r="C2228" s="256" t="s">
        <v>2482</v>
      </c>
      <c r="D2228" s="256" t="s">
        <v>7186</v>
      </c>
      <c r="E2228" s="124">
        <v>1</v>
      </c>
      <c r="F2228" s="125">
        <v>44125</v>
      </c>
      <c r="G2228" s="126"/>
      <c r="H2228" s="36"/>
      <c r="I2228" s="127"/>
      <c r="J2228" s="35"/>
      <c r="K2228" s="36"/>
      <c r="L2228" s="162"/>
    </row>
    <row r="2229" spans="1:12">
      <c r="A2229" s="263">
        <v>1383614</v>
      </c>
      <c r="B2229" s="284" t="s">
        <v>7187</v>
      </c>
      <c r="C2229" s="256" t="s">
        <v>2482</v>
      </c>
      <c r="D2229" s="256" t="s">
        <v>7188</v>
      </c>
      <c r="E2229" s="124">
        <v>1</v>
      </c>
      <c r="F2229" s="125">
        <v>44125</v>
      </c>
      <c r="G2229" s="126"/>
      <c r="H2229" s="36"/>
      <c r="I2229" s="127"/>
      <c r="J2229" s="35"/>
      <c r="K2229" s="36"/>
      <c r="L2229" s="162"/>
    </row>
    <row r="2230" spans="1:12">
      <c r="A2230" s="263">
        <v>1383631</v>
      </c>
      <c r="B2230" s="284" t="s">
        <v>7189</v>
      </c>
      <c r="C2230" s="256" t="s">
        <v>2482</v>
      </c>
      <c r="D2230" s="256" t="s">
        <v>7190</v>
      </c>
      <c r="E2230" s="124">
        <v>1</v>
      </c>
      <c r="F2230" s="125">
        <v>44125</v>
      </c>
      <c r="G2230" s="126"/>
      <c r="H2230" s="36"/>
      <c r="I2230" s="127"/>
      <c r="J2230" s="35"/>
      <c r="K2230" s="36"/>
      <c r="L2230" s="162"/>
    </row>
    <row r="2231" spans="1:12">
      <c r="A2231" s="263">
        <v>1385192</v>
      </c>
      <c r="B2231" s="284" t="s">
        <v>7191</v>
      </c>
      <c r="C2231" s="256" t="s">
        <v>2482</v>
      </c>
      <c r="D2231" s="256" t="s">
        <v>7192</v>
      </c>
      <c r="E2231" s="124">
        <v>1</v>
      </c>
      <c r="F2231" s="125">
        <v>44139</v>
      </c>
      <c r="G2231" s="126"/>
      <c r="H2231" s="36"/>
      <c r="I2231" s="127"/>
      <c r="J2231" s="35"/>
      <c r="K2231" s="36"/>
      <c r="L2231" s="162"/>
    </row>
    <row r="2232" spans="1:12">
      <c r="A2232" s="263">
        <v>1386611</v>
      </c>
      <c r="B2232" s="284" t="s">
        <v>7193</v>
      </c>
      <c r="C2232" s="256" t="s">
        <v>2224</v>
      </c>
      <c r="D2232" s="256" t="s">
        <v>7194</v>
      </c>
      <c r="E2232" s="124">
        <v>1</v>
      </c>
      <c r="F2232" s="125">
        <v>44173</v>
      </c>
      <c r="G2232" s="126"/>
      <c r="H2232" s="36"/>
      <c r="I2232" s="127"/>
      <c r="J2232" s="35"/>
      <c r="K2232" s="36"/>
      <c r="L2232" s="162"/>
    </row>
    <row r="2233" spans="1:12" ht="15" customHeight="1">
      <c r="A2233" s="37">
        <v>1458506</v>
      </c>
      <c r="B2233" s="256" t="s">
        <v>7195</v>
      </c>
      <c r="C2233" s="256" t="s">
        <v>6588</v>
      </c>
      <c r="D2233" s="256" t="s">
        <v>7196</v>
      </c>
      <c r="E2233" s="124">
        <v>2</v>
      </c>
      <c r="F2233" s="125">
        <v>44719</v>
      </c>
      <c r="G2233" s="126"/>
      <c r="H2233" s="36"/>
      <c r="I2233" s="127"/>
      <c r="J2233" s="35"/>
      <c r="K2233" s="36"/>
      <c r="L2233" s="162"/>
    </row>
    <row r="2234" spans="1:12" ht="15" customHeight="1">
      <c r="A2234" s="37">
        <v>1439277</v>
      </c>
      <c r="B2234" s="256" t="s">
        <v>7197</v>
      </c>
      <c r="C2234" s="256" t="s">
        <v>7008</v>
      </c>
      <c r="D2234" s="256" t="s">
        <v>7198</v>
      </c>
      <c r="E2234" s="124">
        <v>1</v>
      </c>
      <c r="F2234" s="125">
        <v>44445</v>
      </c>
      <c r="G2234" s="126"/>
      <c r="H2234" s="36"/>
      <c r="I2234" s="127"/>
      <c r="J2234" s="35"/>
      <c r="K2234" s="36"/>
      <c r="L2234" s="162"/>
    </row>
    <row r="2235" spans="1:12" ht="15" customHeight="1">
      <c r="A2235" s="37">
        <v>1440401</v>
      </c>
      <c r="B2235" s="256" t="s">
        <v>7199</v>
      </c>
      <c r="C2235" s="256" t="s">
        <v>7200</v>
      </c>
      <c r="D2235" s="256" t="s">
        <v>7201</v>
      </c>
      <c r="E2235" s="124">
        <v>2</v>
      </c>
      <c r="F2235" s="125">
        <v>44635</v>
      </c>
      <c r="G2235" s="126"/>
      <c r="H2235" s="36"/>
      <c r="I2235" s="127"/>
      <c r="J2235" s="35"/>
      <c r="K2235" s="36"/>
      <c r="L2235" s="162"/>
    </row>
    <row r="2236" spans="1:12" ht="15" customHeight="1">
      <c r="A2236" s="255" t="s">
        <v>545</v>
      </c>
      <c r="B2236" s="256" t="s">
        <v>7202</v>
      </c>
      <c r="C2236" s="256" t="s">
        <v>6588</v>
      </c>
      <c r="D2236" s="256" t="s">
        <v>7203</v>
      </c>
      <c r="E2236" s="124">
        <v>1</v>
      </c>
      <c r="F2236" s="125">
        <v>44672</v>
      </c>
      <c r="G2236" s="126"/>
      <c r="H2236" s="36"/>
      <c r="I2236" s="127"/>
      <c r="J2236" s="35"/>
      <c r="K2236" s="36"/>
      <c r="L2236" s="162"/>
    </row>
    <row r="2237" spans="1:12" ht="15" customHeight="1">
      <c r="A2237" s="37">
        <v>1472140</v>
      </c>
      <c r="B2237" s="256" t="s">
        <v>7204</v>
      </c>
      <c r="C2237" s="256" t="s">
        <v>5120</v>
      </c>
      <c r="D2237" s="256" t="s">
        <v>7205</v>
      </c>
      <c r="E2237" s="124">
        <v>1</v>
      </c>
      <c r="F2237" s="125">
        <v>44896</v>
      </c>
      <c r="G2237" s="126"/>
      <c r="H2237" s="36"/>
      <c r="I2237" s="127"/>
      <c r="J2237" s="35"/>
      <c r="K2237" s="36"/>
      <c r="L2237" s="162"/>
    </row>
    <row r="2238" spans="1:12">
      <c r="A2238" s="285" t="s">
        <v>7206</v>
      </c>
      <c r="B2238" s="286" t="s">
        <v>7207</v>
      </c>
      <c r="C2238" s="260" t="s">
        <v>2224</v>
      </c>
      <c r="D2238" s="260" t="s">
        <v>7208</v>
      </c>
      <c r="E2238" s="124"/>
      <c r="F2238" s="125"/>
      <c r="G2238" s="126"/>
      <c r="H2238" s="36"/>
      <c r="I2238" s="127"/>
      <c r="J2238" s="35"/>
      <c r="K2238" s="36"/>
      <c r="L2238" s="162"/>
    </row>
    <row r="2239" spans="1:12" hidden="1">
      <c r="A2239" s="287">
        <v>759855</v>
      </c>
      <c r="B2239" s="288" t="s">
        <v>7209</v>
      </c>
      <c r="C2239" s="265" t="s">
        <v>2242</v>
      </c>
      <c r="D2239" s="265" t="s">
        <v>7210</v>
      </c>
      <c r="E2239" s="266">
        <v>1</v>
      </c>
      <c r="F2239" s="125">
        <v>46036</v>
      </c>
      <c r="G2239" s="126">
        <v>759855</v>
      </c>
      <c r="H2239" s="36" t="s">
        <v>45</v>
      </c>
      <c r="I2239" s="127" t="s">
        <v>7211</v>
      </c>
      <c r="J2239" s="35"/>
      <c r="K2239" s="36"/>
      <c r="L2239" s="162"/>
    </row>
    <row r="2240" spans="1:12" hidden="1">
      <c r="A2240" s="287">
        <v>763615</v>
      </c>
      <c r="B2240" s="288" t="s">
        <v>7212</v>
      </c>
      <c r="C2240" s="265" t="s">
        <v>2242</v>
      </c>
      <c r="D2240" s="265" t="s">
        <v>7213</v>
      </c>
      <c r="E2240" s="266">
        <v>1</v>
      </c>
      <c r="F2240" s="125">
        <v>46036</v>
      </c>
      <c r="G2240" s="126">
        <v>763615</v>
      </c>
      <c r="H2240" s="36" t="s">
        <v>7214</v>
      </c>
      <c r="I2240" s="127" t="s">
        <v>2267</v>
      </c>
      <c r="J2240" s="35"/>
      <c r="K2240" s="36"/>
      <c r="L2240" s="162"/>
    </row>
    <row r="2241" spans="1:12">
      <c r="A2241" s="259">
        <v>1226784</v>
      </c>
      <c r="B2241" s="257" t="s">
        <v>7215</v>
      </c>
      <c r="C2241" s="257" t="s">
        <v>7216</v>
      </c>
      <c r="D2241" s="257" t="s">
        <v>7217</v>
      </c>
      <c r="E2241" s="124">
        <v>2</v>
      </c>
      <c r="F2241" s="125">
        <v>43411</v>
      </c>
      <c r="G2241" s="126"/>
      <c r="H2241" s="36" t="s">
        <v>7218</v>
      </c>
      <c r="I2241" s="127" t="s">
        <v>6400</v>
      </c>
      <c r="J2241" s="35">
        <v>114312</v>
      </c>
      <c r="K2241" s="36" t="s">
        <v>7219</v>
      </c>
      <c r="L2241" s="162" t="s">
        <v>7220</v>
      </c>
    </row>
    <row r="2242" spans="1:12">
      <c r="A2242" s="259">
        <v>1369848</v>
      </c>
      <c r="B2242" s="257" t="s">
        <v>7221</v>
      </c>
      <c r="C2242" s="257" t="s">
        <v>7222</v>
      </c>
      <c r="D2242" s="257" t="s">
        <v>7223</v>
      </c>
      <c r="E2242" s="124">
        <v>2</v>
      </c>
      <c r="F2242" s="125">
        <v>43437</v>
      </c>
      <c r="G2242" s="126">
        <v>117641</v>
      </c>
      <c r="H2242" s="36" t="s">
        <v>7224</v>
      </c>
      <c r="I2242" s="127" t="s">
        <v>7070</v>
      </c>
      <c r="J2242" s="35"/>
      <c r="K2242" s="36"/>
      <c r="L2242" s="162"/>
    </row>
    <row r="2243" spans="1:12">
      <c r="A2243" s="258">
        <v>1248868</v>
      </c>
      <c r="B2243" s="257" t="s">
        <v>7225</v>
      </c>
      <c r="C2243" s="257" t="s">
        <v>6288</v>
      </c>
      <c r="D2243" s="257" t="s">
        <v>7226</v>
      </c>
      <c r="E2243" s="124">
        <v>1</v>
      </c>
      <c r="F2243" s="125">
        <v>42429</v>
      </c>
      <c r="G2243" s="126"/>
      <c r="H2243" s="36" t="s">
        <v>7227</v>
      </c>
      <c r="I2243" s="127" t="s">
        <v>6400</v>
      </c>
      <c r="J2243" s="35"/>
      <c r="K2243" s="36"/>
      <c r="L2243" s="162"/>
    </row>
    <row r="2244" spans="1:12">
      <c r="A2244" s="259">
        <v>1307731</v>
      </c>
      <c r="B2244" s="257" t="s">
        <v>7228</v>
      </c>
      <c r="C2244" s="257" t="s">
        <v>7229</v>
      </c>
      <c r="D2244" s="257" t="s">
        <v>7230</v>
      </c>
      <c r="E2244" s="124">
        <v>3</v>
      </c>
      <c r="F2244" s="125">
        <v>43503</v>
      </c>
      <c r="G2244" s="126">
        <v>1307731</v>
      </c>
      <c r="H2244" s="36" t="s">
        <v>7231</v>
      </c>
      <c r="I2244" s="127" t="s">
        <v>6400</v>
      </c>
      <c r="J2244" s="35">
        <v>117633</v>
      </c>
      <c r="K2244" s="36" t="s">
        <v>7232</v>
      </c>
      <c r="L2244" s="162" t="s">
        <v>6385</v>
      </c>
    </row>
    <row r="2245" spans="1:12">
      <c r="A2245" s="258">
        <v>1298933</v>
      </c>
      <c r="B2245" s="257" t="s">
        <v>7233</v>
      </c>
      <c r="C2245" s="257" t="s">
        <v>6288</v>
      </c>
      <c r="D2245" s="257" t="s">
        <v>7234</v>
      </c>
      <c r="E2245" s="124">
        <v>3</v>
      </c>
      <c r="F2245" s="125">
        <v>43503</v>
      </c>
      <c r="G2245" s="126">
        <v>117635</v>
      </c>
      <c r="H2245" s="36" t="s">
        <v>7235</v>
      </c>
      <c r="I2245" s="127" t="s">
        <v>5752</v>
      </c>
      <c r="J2245" s="35"/>
      <c r="K2245" s="36"/>
      <c r="L2245" s="162"/>
    </row>
    <row r="2246" spans="1:12">
      <c r="A2246" s="258" t="s">
        <v>7236</v>
      </c>
      <c r="B2246" s="257" t="s">
        <v>7237</v>
      </c>
      <c r="C2246" s="257" t="s">
        <v>7238</v>
      </c>
      <c r="D2246" s="257" t="s">
        <v>7239</v>
      </c>
      <c r="E2246" s="124">
        <v>3</v>
      </c>
      <c r="F2246" s="125">
        <v>45208</v>
      </c>
      <c r="G2246" s="126">
        <v>117624</v>
      </c>
      <c r="H2246" s="36" t="s">
        <v>7240</v>
      </c>
      <c r="I2246" s="127" t="s">
        <v>3870</v>
      </c>
      <c r="J2246" s="36"/>
      <c r="K2246" s="36"/>
      <c r="L2246" s="127"/>
    </row>
    <row r="2247" spans="1:12">
      <c r="A2247" s="258">
        <v>1369891</v>
      </c>
      <c r="B2247" s="257" t="s">
        <v>7241</v>
      </c>
      <c r="C2247" s="257" t="s">
        <v>7242</v>
      </c>
      <c r="D2247" s="257" t="s">
        <v>7243</v>
      </c>
      <c r="E2247" s="124">
        <v>4</v>
      </c>
      <c r="F2247" s="125">
        <v>43437</v>
      </c>
      <c r="G2247" s="126">
        <v>1139037</v>
      </c>
      <c r="H2247" s="36" t="s">
        <v>7244</v>
      </c>
      <c r="I2247" s="127" t="s">
        <v>7083</v>
      </c>
      <c r="J2247" s="35"/>
      <c r="K2247" s="36"/>
      <c r="L2247" s="162"/>
    </row>
    <row r="2248" spans="1:12">
      <c r="A2248" s="259">
        <v>1483109</v>
      </c>
      <c r="B2248" s="257" t="s">
        <v>7245</v>
      </c>
      <c r="C2248" s="257" t="s">
        <v>7246</v>
      </c>
      <c r="D2248" s="257" t="s">
        <v>7247</v>
      </c>
      <c r="E2248" s="124">
        <v>3</v>
      </c>
      <c r="F2248" s="125">
        <v>43437</v>
      </c>
      <c r="G2248" s="126">
        <v>117628</v>
      </c>
      <c r="H2248" s="36" t="s">
        <v>7248</v>
      </c>
      <c r="I2248" s="127" t="s">
        <v>6385</v>
      </c>
      <c r="J2248" s="35"/>
      <c r="K2248" s="36"/>
      <c r="L2248" s="162"/>
    </row>
    <row r="2249" spans="1:12">
      <c r="A2249" s="259">
        <v>1308791</v>
      </c>
      <c r="B2249" s="257" t="s">
        <v>7249</v>
      </c>
      <c r="C2249" s="257" t="s">
        <v>7250</v>
      </c>
      <c r="D2249" s="257" t="s">
        <v>7251</v>
      </c>
      <c r="E2249" s="124">
        <v>3</v>
      </c>
      <c r="F2249" s="125">
        <v>43503</v>
      </c>
      <c r="G2249" s="126">
        <v>114082</v>
      </c>
      <c r="H2249" s="36" t="s">
        <v>7252</v>
      </c>
      <c r="I2249" s="127" t="s">
        <v>2415</v>
      </c>
      <c r="J2249" s="35"/>
      <c r="K2249" s="36"/>
      <c r="L2249" s="162"/>
    </row>
    <row r="2250" spans="1:12">
      <c r="A2250" s="255" t="s">
        <v>174</v>
      </c>
      <c r="B2250" s="256" t="s">
        <v>7253</v>
      </c>
      <c r="C2250" s="256" t="s">
        <v>7254</v>
      </c>
      <c r="D2250" s="256" t="s">
        <v>7255</v>
      </c>
      <c r="E2250" s="124">
        <v>2</v>
      </c>
      <c r="F2250" s="125">
        <v>43627</v>
      </c>
      <c r="G2250" s="126"/>
      <c r="H2250" s="36" t="s">
        <v>7256</v>
      </c>
      <c r="I2250" s="127" t="s">
        <v>1103</v>
      </c>
      <c r="J2250" s="35"/>
      <c r="K2250" s="36"/>
      <c r="L2250" s="162"/>
    </row>
    <row r="2251" spans="1:12">
      <c r="A2251" s="258" t="s">
        <v>174</v>
      </c>
      <c r="B2251" s="257" t="s">
        <v>7257</v>
      </c>
      <c r="C2251" s="257" t="s">
        <v>7254</v>
      </c>
      <c r="D2251" s="257" t="s">
        <v>7258</v>
      </c>
      <c r="E2251" s="124">
        <v>1</v>
      </c>
      <c r="F2251" s="125">
        <v>42487</v>
      </c>
      <c r="G2251" s="126"/>
      <c r="H2251" s="36" t="s">
        <v>7259</v>
      </c>
      <c r="I2251" s="127" t="s">
        <v>6870</v>
      </c>
      <c r="J2251" s="35"/>
      <c r="K2251" s="36"/>
      <c r="L2251" s="162"/>
    </row>
    <row r="2252" spans="1:12">
      <c r="A2252" s="37">
        <v>1370913</v>
      </c>
      <c r="B2252" s="256" t="s">
        <v>7260</v>
      </c>
      <c r="C2252" s="256" t="s">
        <v>7261</v>
      </c>
      <c r="D2252" s="256" t="s">
        <v>7262</v>
      </c>
      <c r="E2252" s="124">
        <v>3</v>
      </c>
      <c r="F2252" s="125">
        <v>44592</v>
      </c>
      <c r="G2252" s="289">
        <v>114319</v>
      </c>
      <c r="H2252" s="36" t="s">
        <v>7263</v>
      </c>
      <c r="I2252" s="127" t="s">
        <v>5367</v>
      </c>
      <c r="J2252" s="35"/>
      <c r="K2252" s="36"/>
      <c r="L2252" s="162"/>
    </row>
    <row r="2253" spans="1:12">
      <c r="A2253" s="255" t="s">
        <v>174</v>
      </c>
      <c r="B2253" s="256" t="s">
        <v>7264</v>
      </c>
      <c r="C2253" s="256" t="s">
        <v>7265</v>
      </c>
      <c r="D2253" s="256" t="s">
        <v>7266</v>
      </c>
      <c r="E2253" s="124">
        <v>2</v>
      </c>
      <c r="F2253" s="125">
        <v>43284</v>
      </c>
      <c r="G2253" s="126"/>
      <c r="H2253" s="36" t="s">
        <v>7267</v>
      </c>
      <c r="I2253" s="127" t="s">
        <v>7268</v>
      </c>
      <c r="J2253" s="35"/>
      <c r="K2253" s="36"/>
      <c r="L2253" s="162"/>
    </row>
    <row r="2254" spans="1:12">
      <c r="A2254" s="37">
        <v>114444</v>
      </c>
      <c r="B2254" s="256" t="s">
        <v>7269</v>
      </c>
      <c r="C2254" s="256" t="s">
        <v>7265</v>
      </c>
      <c r="D2254" s="256" t="s">
        <v>7270</v>
      </c>
      <c r="E2254" s="124">
        <v>4</v>
      </c>
      <c r="F2254" s="125">
        <v>43965</v>
      </c>
      <c r="G2254" s="126">
        <v>114444</v>
      </c>
      <c r="H2254" s="36" t="s">
        <v>7271</v>
      </c>
      <c r="I2254" s="127" t="s">
        <v>2167</v>
      </c>
      <c r="J2254" s="35"/>
      <c r="K2254" s="36"/>
      <c r="L2254" s="162"/>
    </row>
    <row r="2255" spans="1:12">
      <c r="A2255" s="255" t="s">
        <v>174</v>
      </c>
      <c r="B2255" s="256" t="s">
        <v>7272</v>
      </c>
      <c r="C2255" s="256" t="s">
        <v>7273</v>
      </c>
      <c r="D2255" s="256" t="s">
        <v>7274</v>
      </c>
      <c r="E2255" s="124">
        <v>1</v>
      </c>
      <c r="F2255" s="125">
        <v>43069</v>
      </c>
      <c r="G2255" s="126"/>
      <c r="H2255" s="36"/>
      <c r="I2255" s="127"/>
      <c r="J2255" s="35"/>
      <c r="K2255" s="36"/>
      <c r="L2255" s="162"/>
    </row>
    <row r="2256" spans="1:12">
      <c r="A2256" s="255">
        <v>114312</v>
      </c>
      <c r="B2256" s="256" t="s">
        <v>7275</v>
      </c>
      <c r="C2256" s="256" t="s">
        <v>7276</v>
      </c>
      <c r="D2256" s="256" t="s">
        <v>7277</v>
      </c>
      <c r="E2256" s="124">
        <v>4</v>
      </c>
      <c r="F2256" s="125">
        <v>45086</v>
      </c>
      <c r="G2256" s="126"/>
      <c r="H2256" s="36" t="s">
        <v>7219</v>
      </c>
      <c r="I2256" s="127" t="s">
        <v>7220</v>
      </c>
      <c r="J2256" s="35"/>
      <c r="K2256" s="36"/>
      <c r="L2256" s="162"/>
    </row>
    <row r="2257" spans="1:12">
      <c r="A2257" s="255">
        <v>1369869</v>
      </c>
      <c r="B2257" s="256" t="s">
        <v>7278</v>
      </c>
      <c r="C2257" s="256" t="s">
        <v>6480</v>
      </c>
      <c r="D2257" s="256" t="s">
        <v>7279</v>
      </c>
      <c r="E2257" s="124">
        <v>4</v>
      </c>
      <c r="F2257" s="125">
        <v>45467</v>
      </c>
      <c r="G2257" s="126">
        <v>114318</v>
      </c>
      <c r="H2257" s="36" t="s">
        <v>7280</v>
      </c>
      <c r="I2257" s="127" t="s">
        <v>2155</v>
      </c>
      <c r="J2257" s="35"/>
      <c r="K2257" s="36"/>
      <c r="L2257" s="162"/>
    </row>
    <row r="2258" spans="1:12">
      <c r="A2258" s="255" t="s">
        <v>174</v>
      </c>
      <c r="B2258" s="256" t="s">
        <v>7281</v>
      </c>
      <c r="C2258" s="256" t="s">
        <v>6568</v>
      </c>
      <c r="D2258" s="256" t="s">
        <v>7282</v>
      </c>
      <c r="E2258" s="124">
        <v>3</v>
      </c>
      <c r="F2258" s="125">
        <v>44719</v>
      </c>
      <c r="G2258" s="126"/>
      <c r="H2258" s="36" t="s">
        <v>7283</v>
      </c>
      <c r="I2258" s="127" t="s">
        <v>6571</v>
      </c>
      <c r="J2258" s="35"/>
      <c r="K2258" s="36"/>
      <c r="L2258" s="162"/>
    </row>
    <row r="2259" spans="1:12">
      <c r="A2259" s="255" t="s">
        <v>7284</v>
      </c>
      <c r="B2259" s="256" t="s">
        <v>7285</v>
      </c>
      <c r="C2259" s="256" t="s">
        <v>6568</v>
      </c>
      <c r="D2259" s="256" t="s">
        <v>7286</v>
      </c>
      <c r="E2259" s="124">
        <v>2</v>
      </c>
      <c r="F2259" s="125">
        <v>45530</v>
      </c>
      <c r="G2259" s="126">
        <v>917287</v>
      </c>
      <c r="H2259" s="36" t="s">
        <v>7287</v>
      </c>
      <c r="I2259" s="127" t="s">
        <v>6571</v>
      </c>
      <c r="J2259" s="35">
        <v>117592</v>
      </c>
      <c r="K2259" s="36" t="s">
        <v>7287</v>
      </c>
      <c r="L2259" s="127" t="s">
        <v>3464</v>
      </c>
    </row>
    <row r="2260" spans="1:12" s="243" customFormat="1">
      <c r="A2260" s="255" t="s">
        <v>174</v>
      </c>
      <c r="B2260" s="256" t="s">
        <v>7288</v>
      </c>
      <c r="C2260" s="256"/>
      <c r="D2260" s="256" t="s">
        <v>7289</v>
      </c>
      <c r="E2260" s="290"/>
      <c r="F2260" s="274"/>
      <c r="G2260" s="126">
        <v>116688</v>
      </c>
      <c r="H2260" s="36" t="s">
        <v>7290</v>
      </c>
      <c r="I2260" s="127" t="s">
        <v>6561</v>
      </c>
      <c r="J2260" s="291"/>
      <c r="K2260" s="292"/>
      <c r="L2260" s="293"/>
    </row>
    <row r="2261" spans="1:12" s="102" customFormat="1">
      <c r="A2261" s="255" t="s">
        <v>7291</v>
      </c>
      <c r="B2261" s="256" t="s">
        <v>7292</v>
      </c>
      <c r="C2261" s="256" t="s">
        <v>7293</v>
      </c>
      <c r="D2261" s="256" t="s">
        <v>7294</v>
      </c>
      <c r="E2261" s="124">
        <v>1</v>
      </c>
      <c r="F2261" s="125">
        <v>42845</v>
      </c>
      <c r="G2261" s="126"/>
      <c r="H2261" s="36" t="s">
        <v>45</v>
      </c>
      <c r="I2261" s="127" t="s">
        <v>45</v>
      </c>
      <c r="J2261" s="218"/>
      <c r="K2261" s="101"/>
      <c r="L2261" s="219"/>
    </row>
    <row r="2262" spans="1:12" s="102" customFormat="1">
      <c r="A2262" s="255">
        <v>1335502</v>
      </c>
      <c r="B2262" s="256" t="s">
        <v>7295</v>
      </c>
      <c r="C2262" s="256" t="s">
        <v>6288</v>
      </c>
      <c r="D2262" s="256" t="s">
        <v>7296</v>
      </c>
      <c r="E2262" s="124">
        <v>1</v>
      </c>
      <c r="F2262" s="125">
        <v>42877</v>
      </c>
      <c r="G2262" s="126"/>
      <c r="H2262" s="36" t="s">
        <v>7297</v>
      </c>
      <c r="I2262" s="127" t="s">
        <v>7298</v>
      </c>
      <c r="J2262" s="218"/>
      <c r="K2262" s="101" t="s">
        <v>7297</v>
      </c>
      <c r="L2262" s="219" t="s">
        <v>7298</v>
      </c>
    </row>
    <row r="2263" spans="1:12" s="102" customFormat="1">
      <c r="A2263" s="255">
        <v>1369883</v>
      </c>
      <c r="B2263" s="256" t="s">
        <v>7299</v>
      </c>
      <c r="C2263" s="256" t="s">
        <v>7300</v>
      </c>
      <c r="D2263" s="256" t="s">
        <v>7301</v>
      </c>
      <c r="E2263" s="124">
        <v>2</v>
      </c>
      <c r="F2263" s="125">
        <v>43409</v>
      </c>
      <c r="G2263" s="126">
        <v>117627</v>
      </c>
      <c r="H2263" s="36" t="s">
        <v>7302</v>
      </c>
      <c r="I2263" s="127" t="s">
        <v>5440</v>
      </c>
      <c r="J2263" s="218"/>
      <c r="K2263" s="101"/>
      <c r="L2263" s="219"/>
    </row>
    <row r="2264" spans="1:12" s="102" customFormat="1">
      <c r="A2264" s="258" t="s">
        <v>174</v>
      </c>
      <c r="B2264" s="257" t="s">
        <v>7303</v>
      </c>
      <c r="C2264" s="257" t="s">
        <v>6288</v>
      </c>
      <c r="D2264" s="256" t="s">
        <v>7304</v>
      </c>
      <c r="E2264" s="124">
        <v>1</v>
      </c>
      <c r="F2264" s="125">
        <v>43129</v>
      </c>
      <c r="G2264" s="126"/>
      <c r="H2264" s="36" t="s">
        <v>7305</v>
      </c>
      <c r="I2264" s="127" t="s">
        <v>5844</v>
      </c>
      <c r="J2264" s="218"/>
      <c r="K2264" s="101"/>
      <c r="L2264" s="219"/>
    </row>
    <row r="2265" spans="1:12" s="102" customFormat="1">
      <c r="A2265" s="258" t="s">
        <v>174</v>
      </c>
      <c r="B2265" s="257" t="s">
        <v>7306</v>
      </c>
      <c r="C2265" s="257" t="s">
        <v>6288</v>
      </c>
      <c r="D2265" s="256" t="s">
        <v>7307</v>
      </c>
      <c r="E2265" s="124">
        <v>1</v>
      </c>
      <c r="F2265" s="125">
        <v>43139</v>
      </c>
      <c r="G2265" s="126"/>
      <c r="H2265" s="36" t="s">
        <v>7308</v>
      </c>
      <c r="I2265" s="127" t="s">
        <v>7309</v>
      </c>
      <c r="J2265" s="218"/>
      <c r="K2265" s="101"/>
      <c r="L2265" s="219"/>
    </row>
    <row r="2266" spans="1:12" s="102" customFormat="1">
      <c r="A2266" s="258">
        <v>1155272</v>
      </c>
      <c r="B2266" s="257" t="s">
        <v>7310</v>
      </c>
      <c r="C2266" s="257" t="s">
        <v>7125</v>
      </c>
      <c r="D2266" s="256" t="s">
        <v>7311</v>
      </c>
      <c r="E2266" s="124">
        <v>1</v>
      </c>
      <c r="F2266" s="125">
        <v>43194</v>
      </c>
      <c r="G2266" s="126">
        <v>1155272</v>
      </c>
      <c r="H2266" s="36" t="s">
        <v>7312</v>
      </c>
      <c r="I2266" s="127" t="s">
        <v>7313</v>
      </c>
      <c r="J2266" s="218"/>
      <c r="K2266" s="101"/>
      <c r="L2266" s="219"/>
    </row>
    <row r="2267" spans="1:12" s="102" customFormat="1">
      <c r="A2267" s="258">
        <v>114325</v>
      </c>
      <c r="B2267" s="257" t="s">
        <v>7314</v>
      </c>
      <c r="C2267" s="257"/>
      <c r="D2267" s="256" t="s">
        <v>7315</v>
      </c>
      <c r="E2267" s="124">
        <v>1</v>
      </c>
      <c r="F2267" s="125">
        <v>43304</v>
      </c>
      <c r="G2267" s="126">
        <v>114325</v>
      </c>
      <c r="H2267" s="36" t="s">
        <v>7316</v>
      </c>
      <c r="I2267" s="127" t="s">
        <v>7317</v>
      </c>
      <c r="J2267" s="218"/>
      <c r="K2267" s="101"/>
      <c r="L2267" s="219"/>
    </row>
    <row r="2268" spans="1:12" s="102" customFormat="1">
      <c r="A2268" s="258" t="s">
        <v>174</v>
      </c>
      <c r="B2268" s="257" t="s">
        <v>7318</v>
      </c>
      <c r="C2268" s="257"/>
      <c r="D2268" s="256" t="s">
        <v>7319</v>
      </c>
      <c r="E2268" s="124">
        <v>1</v>
      </c>
      <c r="F2268" s="125">
        <v>43552</v>
      </c>
      <c r="G2268" s="126"/>
      <c r="H2268" s="36" t="s">
        <v>7320</v>
      </c>
      <c r="I2268" s="127"/>
      <c r="J2268" s="218"/>
      <c r="K2268" s="101"/>
      <c r="L2268" s="219"/>
    </row>
    <row r="2269" spans="1:12" s="102" customFormat="1">
      <c r="A2269" s="138">
        <v>1370069</v>
      </c>
      <c r="B2269" s="196" t="s">
        <v>7321</v>
      </c>
      <c r="C2269" s="196" t="s">
        <v>7322</v>
      </c>
      <c r="D2269" s="196" t="s">
        <v>7323</v>
      </c>
      <c r="E2269" s="140">
        <v>1</v>
      </c>
      <c r="F2269" s="141">
        <v>43552</v>
      </c>
      <c r="G2269" s="126">
        <v>113972</v>
      </c>
      <c r="H2269" s="36" t="s">
        <v>7324</v>
      </c>
      <c r="I2269" s="127" t="s">
        <v>1336</v>
      </c>
      <c r="J2269" s="218"/>
      <c r="K2269" s="101"/>
      <c r="L2269" s="219"/>
    </row>
    <row r="2270" spans="1:12" s="102" customFormat="1">
      <c r="A2270" s="138">
        <v>1370060</v>
      </c>
      <c r="B2270" s="196" t="s">
        <v>7325</v>
      </c>
      <c r="C2270" s="196" t="s">
        <v>7326</v>
      </c>
      <c r="D2270" s="196" t="s">
        <v>7327</v>
      </c>
      <c r="E2270" s="140">
        <v>1</v>
      </c>
      <c r="F2270" s="141">
        <v>43613</v>
      </c>
      <c r="G2270" s="126">
        <v>113971</v>
      </c>
      <c r="H2270" s="36" t="s">
        <v>7328</v>
      </c>
      <c r="I2270" s="127" t="s">
        <v>1336</v>
      </c>
      <c r="J2270" s="218"/>
      <c r="K2270" s="101"/>
      <c r="L2270" s="219"/>
    </row>
    <row r="2271" spans="1:12" s="102" customFormat="1">
      <c r="A2271" s="138">
        <v>1372779</v>
      </c>
      <c r="B2271" s="196" t="s">
        <v>7329</v>
      </c>
      <c r="C2271" s="196" t="s">
        <v>7326</v>
      </c>
      <c r="D2271" s="196" t="s">
        <v>7330</v>
      </c>
      <c r="E2271" s="140">
        <v>1</v>
      </c>
      <c r="F2271" s="141">
        <v>43613</v>
      </c>
      <c r="G2271" s="126">
        <v>113970</v>
      </c>
      <c r="H2271" s="36" t="s">
        <v>7331</v>
      </c>
      <c r="I2271" s="127" t="s">
        <v>1336</v>
      </c>
      <c r="J2271" s="218"/>
      <c r="K2271" s="101"/>
      <c r="L2271" s="219"/>
    </row>
    <row r="2272" spans="1:12" s="102" customFormat="1">
      <c r="A2272" s="138">
        <v>1370088</v>
      </c>
      <c r="B2272" s="196" t="s">
        <v>7332</v>
      </c>
      <c r="C2272" s="196" t="s">
        <v>7333</v>
      </c>
      <c r="D2272" s="196" t="s">
        <v>7334</v>
      </c>
      <c r="E2272" s="140">
        <v>1</v>
      </c>
      <c r="F2272" s="141">
        <v>43613</v>
      </c>
      <c r="G2272" s="126">
        <v>113973</v>
      </c>
      <c r="H2272" s="36" t="s">
        <v>7335</v>
      </c>
      <c r="I2272" s="127" t="s">
        <v>1336</v>
      </c>
      <c r="J2272" s="218"/>
      <c r="K2272" s="101"/>
      <c r="L2272" s="219"/>
    </row>
    <row r="2273" spans="1:12" s="131" customFormat="1" ht="15" customHeight="1">
      <c r="A2273" s="138">
        <v>1370078</v>
      </c>
      <c r="B2273" s="139" t="s">
        <v>7336</v>
      </c>
      <c r="C2273" s="139" t="s">
        <v>1352</v>
      </c>
      <c r="D2273" s="139" t="s">
        <v>7337</v>
      </c>
      <c r="E2273" s="140">
        <v>1</v>
      </c>
      <c r="F2273" s="141">
        <v>43622</v>
      </c>
      <c r="G2273" s="126">
        <v>113983</v>
      </c>
      <c r="H2273" s="36" t="s">
        <v>7338</v>
      </c>
      <c r="I2273" s="127" t="s">
        <v>1336</v>
      </c>
      <c r="J2273" s="128"/>
      <c r="K2273" s="129"/>
      <c r="L2273" s="130"/>
    </row>
    <row r="2274" spans="1:12" s="102" customFormat="1">
      <c r="A2274" s="255" t="s">
        <v>174</v>
      </c>
      <c r="B2274" s="256" t="s">
        <v>7339</v>
      </c>
      <c r="C2274" s="256" t="s">
        <v>114</v>
      </c>
      <c r="D2274" s="256" t="s">
        <v>7340</v>
      </c>
      <c r="E2274" s="124">
        <v>1</v>
      </c>
      <c r="F2274" s="125">
        <v>43633</v>
      </c>
      <c r="G2274" s="126"/>
      <c r="H2274" s="36"/>
      <c r="I2274" s="127"/>
      <c r="J2274" s="218"/>
      <c r="K2274" s="101"/>
      <c r="L2274" s="219"/>
    </row>
    <row r="2275" spans="1:12" s="102" customFormat="1">
      <c r="A2275" s="255">
        <v>1343141</v>
      </c>
      <c r="B2275" s="256" t="s">
        <v>7341</v>
      </c>
      <c r="C2275" s="256" t="s">
        <v>7342</v>
      </c>
      <c r="D2275" s="256" t="s">
        <v>7343</v>
      </c>
      <c r="E2275" s="124">
        <v>1</v>
      </c>
      <c r="F2275" s="125">
        <v>42429</v>
      </c>
      <c r="G2275" s="126"/>
      <c r="H2275" s="36"/>
      <c r="I2275" s="127"/>
      <c r="J2275" s="218"/>
      <c r="K2275" s="101"/>
      <c r="L2275" s="219"/>
    </row>
    <row r="2276" spans="1:12" s="102" customFormat="1">
      <c r="A2276" s="255" t="s">
        <v>7344</v>
      </c>
      <c r="B2276" s="256" t="s">
        <v>7345</v>
      </c>
      <c r="C2276" s="256" t="s">
        <v>6923</v>
      </c>
      <c r="D2276" s="256" t="s">
        <v>7346</v>
      </c>
      <c r="E2276" s="124">
        <v>1</v>
      </c>
      <c r="F2276" s="125">
        <v>43675</v>
      </c>
      <c r="G2276" s="126"/>
      <c r="H2276" s="36" t="s">
        <v>7347</v>
      </c>
      <c r="I2276" s="127" t="s">
        <v>6981</v>
      </c>
      <c r="J2276" s="218"/>
      <c r="K2276" s="101"/>
      <c r="L2276" s="219"/>
    </row>
    <row r="2277" spans="1:12" s="102" customFormat="1">
      <c r="A2277" s="37">
        <v>114328</v>
      </c>
      <c r="B2277" s="256" t="s">
        <v>7348</v>
      </c>
      <c r="C2277" s="256" t="s">
        <v>7349</v>
      </c>
      <c r="D2277" s="256" t="s">
        <v>7350</v>
      </c>
      <c r="E2277" s="124">
        <v>1</v>
      </c>
      <c r="F2277" s="125">
        <v>44145</v>
      </c>
      <c r="G2277" s="126"/>
      <c r="H2277" s="36"/>
      <c r="I2277" s="127"/>
      <c r="J2277" s="218"/>
      <c r="K2277" s="101"/>
      <c r="L2277" s="219"/>
    </row>
    <row r="2278" spans="1:12" s="102" customFormat="1" hidden="1">
      <c r="A2278" s="37">
        <v>114315</v>
      </c>
      <c r="B2278" s="260" t="s">
        <v>7351</v>
      </c>
      <c r="C2278" s="260" t="s">
        <v>7352</v>
      </c>
      <c r="D2278" s="260" t="s">
        <v>45</v>
      </c>
      <c r="E2278" s="124" t="s">
        <v>45</v>
      </c>
      <c r="F2278" s="125" t="s">
        <v>45</v>
      </c>
      <c r="G2278" s="126">
        <v>114315</v>
      </c>
      <c r="H2278" s="36" t="s">
        <v>7353</v>
      </c>
      <c r="I2278" s="127" t="s">
        <v>6780</v>
      </c>
      <c r="J2278" s="218"/>
      <c r="K2278" s="101"/>
      <c r="L2278" s="219"/>
    </row>
    <row r="2279" spans="1:12" s="102" customFormat="1" hidden="1">
      <c r="A2279" s="37">
        <v>114317</v>
      </c>
      <c r="B2279" s="260" t="s">
        <v>7354</v>
      </c>
      <c r="C2279" s="260" t="s">
        <v>7352</v>
      </c>
      <c r="D2279" s="256" t="s">
        <v>45</v>
      </c>
      <c r="E2279" s="124" t="s">
        <v>45</v>
      </c>
      <c r="F2279" s="125" t="s">
        <v>45</v>
      </c>
      <c r="G2279" s="126">
        <v>114317</v>
      </c>
      <c r="H2279" s="36" t="s">
        <v>7355</v>
      </c>
      <c r="I2279" s="127" t="s">
        <v>6780</v>
      </c>
      <c r="J2279" s="218"/>
      <c r="K2279" s="101"/>
      <c r="L2279" s="219"/>
    </row>
    <row r="2280" spans="1:12" s="102" customFormat="1">
      <c r="A2280" s="37">
        <v>1429077</v>
      </c>
      <c r="B2280" s="256" t="s">
        <v>7356</v>
      </c>
      <c r="C2280" s="256" t="s">
        <v>7357</v>
      </c>
      <c r="D2280" s="256" t="s">
        <v>7358</v>
      </c>
      <c r="E2280" s="124">
        <v>1</v>
      </c>
      <c r="F2280" s="125">
        <v>44327</v>
      </c>
      <c r="G2280" s="126"/>
      <c r="H2280" s="36"/>
      <c r="I2280" s="127"/>
      <c r="J2280" s="218"/>
      <c r="K2280" s="101"/>
      <c r="L2280" s="219"/>
    </row>
    <row r="2281" spans="1:12" s="102" customFormat="1">
      <c r="A2281" s="37">
        <v>1433872</v>
      </c>
      <c r="B2281" s="256" t="s">
        <v>7359</v>
      </c>
      <c r="C2281" s="256" t="s">
        <v>6588</v>
      </c>
      <c r="D2281" s="256" t="s">
        <v>7360</v>
      </c>
      <c r="E2281" s="124">
        <v>3</v>
      </c>
      <c r="F2281" s="125">
        <v>44631</v>
      </c>
      <c r="G2281" s="126"/>
      <c r="H2281" s="36"/>
      <c r="I2281" s="127"/>
      <c r="J2281" s="218"/>
      <c r="K2281" s="101"/>
      <c r="L2281" s="219"/>
    </row>
    <row r="2282" spans="1:12" s="102" customFormat="1" ht="14.4" customHeight="1">
      <c r="A2282" s="37">
        <v>1433939</v>
      </c>
      <c r="B2282" s="256" t="s">
        <v>7361</v>
      </c>
      <c r="C2282" s="256" t="s">
        <v>7362</v>
      </c>
      <c r="D2282" s="256" t="s">
        <v>7363</v>
      </c>
      <c r="E2282" s="124">
        <v>2</v>
      </c>
      <c r="F2282" s="125">
        <v>44641</v>
      </c>
      <c r="G2282" s="126">
        <v>113352</v>
      </c>
      <c r="H2282" s="36" t="s">
        <v>7364</v>
      </c>
      <c r="I2282" s="127" t="s">
        <v>6668</v>
      </c>
      <c r="J2282" s="218"/>
      <c r="K2282" s="101"/>
      <c r="L2282" s="219"/>
    </row>
    <row r="2283" spans="1:12" s="102" customFormat="1" ht="14.4" customHeight="1">
      <c r="A2283" s="37">
        <v>1434222</v>
      </c>
      <c r="B2283" s="256" t="s">
        <v>7365</v>
      </c>
      <c r="C2283" s="256" t="s">
        <v>782</v>
      </c>
      <c r="D2283" s="256" t="s">
        <v>7366</v>
      </c>
      <c r="E2283" s="124">
        <v>1</v>
      </c>
      <c r="F2283" s="125">
        <v>44389</v>
      </c>
      <c r="G2283" s="126"/>
      <c r="H2283" s="36"/>
      <c r="I2283" s="127"/>
      <c r="J2283" s="218"/>
      <c r="K2283" s="101"/>
      <c r="L2283" s="219"/>
    </row>
    <row r="2284" spans="1:12" s="102" customFormat="1" ht="14.4" customHeight="1">
      <c r="A2284" s="37">
        <v>1434163</v>
      </c>
      <c r="B2284" s="256" t="s">
        <v>7367</v>
      </c>
      <c r="C2284" s="256" t="s">
        <v>782</v>
      </c>
      <c r="D2284" s="256" t="s">
        <v>7368</v>
      </c>
      <c r="E2284" s="124">
        <v>1</v>
      </c>
      <c r="F2284" s="125">
        <v>44389</v>
      </c>
      <c r="G2284" s="126"/>
      <c r="H2284" s="36"/>
      <c r="I2284" s="127"/>
      <c r="J2284" s="218"/>
      <c r="K2284" s="101"/>
      <c r="L2284" s="219"/>
    </row>
    <row r="2285" spans="1:12" s="102" customFormat="1" ht="14.4" customHeight="1">
      <c r="A2285" s="37" t="s">
        <v>174</v>
      </c>
      <c r="B2285" s="256" t="s">
        <v>7369</v>
      </c>
      <c r="C2285" s="256" t="s">
        <v>7370</v>
      </c>
      <c r="D2285" s="256" t="s">
        <v>7371</v>
      </c>
      <c r="E2285" s="124">
        <v>2</v>
      </c>
      <c r="F2285" s="125">
        <v>44706</v>
      </c>
      <c r="G2285" s="126"/>
      <c r="H2285" s="36"/>
      <c r="I2285" s="127"/>
      <c r="J2285" s="218"/>
      <c r="K2285" s="101"/>
      <c r="L2285" s="219"/>
    </row>
    <row r="2286" spans="1:12" s="102" customFormat="1">
      <c r="A2286" s="268" t="s">
        <v>174</v>
      </c>
      <c r="B2286" s="196" t="s">
        <v>7372</v>
      </c>
      <c r="C2286" s="196" t="s">
        <v>7373</v>
      </c>
      <c r="D2286" s="196" t="s">
        <v>7374</v>
      </c>
      <c r="E2286" s="140">
        <v>2</v>
      </c>
      <c r="F2286" s="141">
        <v>45084</v>
      </c>
      <c r="G2286" s="126"/>
      <c r="H2286" s="36" t="s">
        <v>7375</v>
      </c>
      <c r="I2286" s="127" t="s">
        <v>1336</v>
      </c>
      <c r="J2286" s="218"/>
      <c r="K2286" s="101"/>
      <c r="L2286" s="219"/>
    </row>
    <row r="2287" spans="1:12" s="102" customFormat="1">
      <c r="A2287" s="255" t="s">
        <v>174</v>
      </c>
      <c r="B2287" s="256" t="s">
        <v>7376</v>
      </c>
      <c r="C2287" s="256" t="s">
        <v>7373</v>
      </c>
      <c r="D2287" s="256" t="s">
        <v>7377</v>
      </c>
      <c r="E2287" s="124">
        <v>1</v>
      </c>
      <c r="F2287" s="125">
        <v>43572</v>
      </c>
      <c r="G2287" s="126"/>
      <c r="H2287" s="61" t="s">
        <v>7378</v>
      </c>
      <c r="I2287" s="127"/>
      <c r="J2287" s="218"/>
      <c r="K2287" s="101"/>
      <c r="L2287" s="219"/>
    </row>
    <row r="2288" spans="1:12" s="102" customFormat="1">
      <c r="A2288" s="255" t="s">
        <v>174</v>
      </c>
      <c r="B2288" s="256" t="s">
        <v>7379</v>
      </c>
      <c r="C2288" s="256" t="s">
        <v>7342</v>
      </c>
      <c r="D2288" s="256" t="s">
        <v>7380</v>
      </c>
      <c r="E2288" s="124">
        <v>1</v>
      </c>
      <c r="F2288" s="125">
        <v>43703</v>
      </c>
      <c r="G2288" s="126"/>
      <c r="H2288" s="36" t="s">
        <v>7381</v>
      </c>
      <c r="I2288" s="127"/>
      <c r="J2288" s="218"/>
      <c r="K2288" s="101"/>
      <c r="L2288" s="219"/>
    </row>
    <row r="2289" spans="1:12">
      <c r="A2289" s="268" t="s">
        <v>174</v>
      </c>
      <c r="B2289" s="196" t="s">
        <v>7382</v>
      </c>
      <c r="C2289" s="196" t="s">
        <v>6603</v>
      </c>
      <c r="D2289" s="196" t="s">
        <v>7383</v>
      </c>
      <c r="E2289" s="140">
        <v>1</v>
      </c>
      <c r="F2289" s="141">
        <v>43544</v>
      </c>
      <c r="G2289" s="126">
        <v>114003</v>
      </c>
      <c r="H2289" s="36" t="s">
        <v>7384</v>
      </c>
      <c r="I2289" s="127" t="s">
        <v>1345</v>
      </c>
      <c r="J2289" s="35"/>
      <c r="K2289" s="36"/>
      <c r="L2289" s="162"/>
    </row>
    <row r="2290" spans="1:12" s="102" customFormat="1">
      <c r="A2290" s="255" t="s">
        <v>7385</v>
      </c>
      <c r="B2290" s="256" t="s">
        <v>5920</v>
      </c>
      <c r="C2290" s="256" t="s">
        <v>6923</v>
      </c>
      <c r="D2290" s="256" t="s">
        <v>7386</v>
      </c>
      <c r="E2290" s="124">
        <v>1</v>
      </c>
      <c r="F2290" s="125">
        <v>43676</v>
      </c>
      <c r="G2290" s="126"/>
      <c r="H2290" s="36" t="s">
        <v>7387</v>
      </c>
      <c r="I2290" s="127" t="s">
        <v>6981</v>
      </c>
      <c r="J2290" s="218"/>
      <c r="K2290" s="101"/>
      <c r="L2290" s="219"/>
    </row>
    <row r="2291" spans="1:12" s="102" customFormat="1">
      <c r="A2291" s="37">
        <v>1108763</v>
      </c>
      <c r="B2291" s="256" t="s">
        <v>7388</v>
      </c>
      <c r="C2291" s="256" t="s">
        <v>7389</v>
      </c>
      <c r="D2291" s="256" t="s">
        <v>7390</v>
      </c>
      <c r="E2291" s="124">
        <v>4</v>
      </c>
      <c r="F2291" s="125">
        <v>45168</v>
      </c>
      <c r="G2291" s="126"/>
      <c r="H2291" s="36" t="s">
        <v>7391</v>
      </c>
      <c r="I2291" s="127" t="s">
        <v>1649</v>
      </c>
      <c r="J2291" s="218"/>
      <c r="K2291" s="101"/>
      <c r="L2291" s="219"/>
    </row>
    <row r="2292" spans="1:12" s="102" customFormat="1">
      <c r="A2292" s="37">
        <v>1108765</v>
      </c>
      <c r="B2292" s="256" t="s">
        <v>7392</v>
      </c>
      <c r="C2292" s="256" t="s">
        <v>7393</v>
      </c>
      <c r="D2292" s="256" t="s">
        <v>7390</v>
      </c>
      <c r="E2292" s="124">
        <v>4</v>
      </c>
      <c r="F2292" s="125">
        <v>45168</v>
      </c>
      <c r="G2292" s="126"/>
      <c r="H2292" s="36" t="s">
        <v>7394</v>
      </c>
      <c r="I2292" s="127" t="s">
        <v>1649</v>
      </c>
      <c r="J2292" s="218"/>
      <c r="K2292" s="101"/>
      <c r="L2292" s="219"/>
    </row>
    <row r="2293" spans="1:12" s="102" customFormat="1">
      <c r="A2293" s="37">
        <v>1394532</v>
      </c>
      <c r="B2293" s="256" t="s">
        <v>7395</v>
      </c>
      <c r="C2293" s="256" t="s">
        <v>7396</v>
      </c>
      <c r="D2293" s="256" t="s">
        <v>7390</v>
      </c>
      <c r="E2293" s="124">
        <v>4</v>
      </c>
      <c r="F2293" s="125">
        <v>45168</v>
      </c>
      <c r="G2293" s="126" t="s">
        <v>45</v>
      </c>
      <c r="H2293" s="36" t="s">
        <v>45</v>
      </c>
      <c r="I2293" s="127" t="s">
        <v>45</v>
      </c>
      <c r="J2293" s="218"/>
      <c r="K2293" s="101"/>
      <c r="L2293" s="219"/>
    </row>
    <row r="2294" spans="1:12">
      <c r="A2294" s="259">
        <v>1321908</v>
      </c>
      <c r="B2294" s="257" t="s">
        <v>7397</v>
      </c>
      <c r="C2294" s="257" t="s">
        <v>7398</v>
      </c>
      <c r="D2294" s="257" t="s">
        <v>7399</v>
      </c>
      <c r="E2294" s="124">
        <v>2</v>
      </c>
      <c r="F2294" s="125">
        <v>43446</v>
      </c>
      <c r="G2294" s="126">
        <v>129453</v>
      </c>
      <c r="H2294" s="36" t="s">
        <v>7400</v>
      </c>
      <c r="I2294" s="127" t="s">
        <v>1103</v>
      </c>
      <c r="J2294" s="35"/>
      <c r="K2294" s="36"/>
      <c r="L2294" s="162"/>
    </row>
    <row r="2295" spans="1:12">
      <c r="A2295" s="258">
        <v>1331821</v>
      </c>
      <c r="B2295" s="257" t="s">
        <v>7401</v>
      </c>
      <c r="C2295" s="257" t="s">
        <v>7398</v>
      </c>
      <c r="D2295" s="257" t="s">
        <v>7402</v>
      </c>
      <c r="E2295" s="124">
        <v>2</v>
      </c>
      <c r="F2295" s="125">
        <v>43538</v>
      </c>
      <c r="G2295" s="126">
        <v>129455</v>
      </c>
      <c r="H2295" s="36" t="s">
        <v>7403</v>
      </c>
      <c r="I2295" s="127" t="s">
        <v>2145</v>
      </c>
      <c r="J2295" s="35"/>
      <c r="K2295" s="36"/>
      <c r="L2295" s="162"/>
    </row>
    <row r="2296" spans="1:12">
      <c r="A2296" s="255">
        <v>1136797</v>
      </c>
      <c r="B2296" s="256" t="s">
        <v>7404</v>
      </c>
      <c r="C2296" s="256" t="s">
        <v>6923</v>
      </c>
      <c r="D2296" s="256" t="s">
        <v>7405</v>
      </c>
      <c r="E2296" s="124">
        <v>2</v>
      </c>
      <c r="F2296" s="125">
        <v>44511</v>
      </c>
      <c r="G2296" s="126"/>
      <c r="H2296" s="36" t="s">
        <v>7406</v>
      </c>
      <c r="I2296" s="127" t="s">
        <v>5856</v>
      </c>
      <c r="J2296" s="35"/>
      <c r="K2296" s="36"/>
      <c r="L2296" s="162"/>
    </row>
    <row r="2297" spans="1:12">
      <c r="A2297" s="255" t="s">
        <v>174</v>
      </c>
      <c r="B2297" s="256" t="s">
        <v>7407</v>
      </c>
      <c r="C2297" s="256" t="s">
        <v>6923</v>
      </c>
      <c r="D2297" s="256" t="s">
        <v>7405</v>
      </c>
      <c r="E2297" s="124">
        <v>2</v>
      </c>
      <c r="F2297" s="125">
        <v>44511</v>
      </c>
      <c r="G2297" s="126"/>
      <c r="H2297" s="36" t="s">
        <v>7408</v>
      </c>
      <c r="I2297" s="127" t="s">
        <v>5856</v>
      </c>
      <c r="J2297" s="35"/>
      <c r="K2297" s="36"/>
      <c r="L2297" s="162"/>
    </row>
    <row r="2298" spans="1:12">
      <c r="A2298" s="255">
        <v>764377</v>
      </c>
      <c r="B2298" s="256" t="s">
        <v>7409</v>
      </c>
      <c r="C2298" s="256" t="s">
        <v>6923</v>
      </c>
      <c r="D2298" s="256" t="s">
        <v>7405</v>
      </c>
      <c r="E2298" s="124">
        <v>2</v>
      </c>
      <c r="F2298" s="125">
        <v>44511</v>
      </c>
      <c r="G2298" s="126"/>
      <c r="H2298" s="36" t="s">
        <v>7410</v>
      </c>
      <c r="I2298" s="127" t="s">
        <v>5856</v>
      </c>
      <c r="J2298" s="35"/>
      <c r="K2298" s="36"/>
      <c r="L2298" s="162"/>
    </row>
    <row r="2299" spans="1:12">
      <c r="A2299" s="255" t="s">
        <v>174</v>
      </c>
      <c r="B2299" s="256" t="s">
        <v>7411</v>
      </c>
      <c r="C2299" s="256" t="s">
        <v>6923</v>
      </c>
      <c r="D2299" s="256" t="s">
        <v>7405</v>
      </c>
      <c r="E2299" s="124">
        <v>2</v>
      </c>
      <c r="F2299" s="125">
        <v>44511</v>
      </c>
      <c r="G2299" s="126"/>
      <c r="H2299" s="36" t="s">
        <v>7412</v>
      </c>
      <c r="I2299" s="127" t="s">
        <v>5856</v>
      </c>
      <c r="J2299" s="35"/>
      <c r="K2299" s="36"/>
      <c r="L2299" s="162"/>
    </row>
    <row r="2300" spans="1:12">
      <c r="A2300" s="255">
        <v>806997</v>
      </c>
      <c r="B2300" s="256" t="s">
        <v>7413</v>
      </c>
      <c r="C2300" s="256" t="s">
        <v>6923</v>
      </c>
      <c r="D2300" s="256" t="s">
        <v>7405</v>
      </c>
      <c r="E2300" s="124">
        <v>2</v>
      </c>
      <c r="F2300" s="125">
        <v>44511</v>
      </c>
      <c r="G2300" s="126"/>
      <c r="H2300" s="36" t="s">
        <v>7414</v>
      </c>
      <c r="I2300" s="127" t="s">
        <v>5856</v>
      </c>
      <c r="J2300" s="35"/>
      <c r="K2300" s="36"/>
      <c r="L2300" s="162"/>
    </row>
    <row r="2301" spans="1:12">
      <c r="A2301" s="255" t="s">
        <v>174</v>
      </c>
      <c r="B2301" s="256" t="s">
        <v>7415</v>
      </c>
      <c r="C2301" s="256" t="s">
        <v>6923</v>
      </c>
      <c r="D2301" s="256" t="s">
        <v>7405</v>
      </c>
      <c r="E2301" s="124">
        <v>2</v>
      </c>
      <c r="F2301" s="125">
        <v>44511</v>
      </c>
      <c r="G2301" s="126"/>
      <c r="H2301" s="36" t="s">
        <v>7416</v>
      </c>
      <c r="I2301" s="127" t="s">
        <v>5856</v>
      </c>
      <c r="J2301" s="35"/>
      <c r="K2301" s="36"/>
      <c r="L2301" s="162"/>
    </row>
    <row r="2302" spans="1:12">
      <c r="A2302" s="255">
        <v>806993</v>
      </c>
      <c r="B2302" s="256" t="s">
        <v>7417</v>
      </c>
      <c r="C2302" s="256" t="s">
        <v>6923</v>
      </c>
      <c r="D2302" s="256" t="s">
        <v>7405</v>
      </c>
      <c r="E2302" s="124">
        <v>2</v>
      </c>
      <c r="F2302" s="125">
        <v>44511</v>
      </c>
      <c r="G2302" s="126"/>
      <c r="H2302" s="36" t="s">
        <v>7418</v>
      </c>
      <c r="I2302" s="127" t="s">
        <v>5856</v>
      </c>
      <c r="J2302" s="35"/>
      <c r="K2302" s="36"/>
      <c r="L2302" s="162"/>
    </row>
    <row r="2303" spans="1:12">
      <c r="A2303" s="255" t="s">
        <v>174</v>
      </c>
      <c r="B2303" s="256" t="s">
        <v>7419</v>
      </c>
      <c r="C2303" s="256" t="s">
        <v>6923</v>
      </c>
      <c r="D2303" s="256" t="s">
        <v>7405</v>
      </c>
      <c r="E2303" s="124">
        <v>2</v>
      </c>
      <c r="F2303" s="125">
        <v>44511</v>
      </c>
      <c r="G2303" s="126"/>
      <c r="H2303" s="36" t="s">
        <v>7420</v>
      </c>
      <c r="I2303" s="127" t="s">
        <v>5856</v>
      </c>
      <c r="J2303" s="35"/>
      <c r="K2303" s="36"/>
      <c r="L2303" s="162"/>
    </row>
    <row r="2304" spans="1:12" s="46" customFormat="1">
      <c r="A2304" s="294" t="s">
        <v>174</v>
      </c>
      <c r="B2304" s="295" t="s">
        <v>7421</v>
      </c>
      <c r="C2304" s="295" t="s">
        <v>7422</v>
      </c>
      <c r="D2304" s="295" t="s">
        <v>7423</v>
      </c>
      <c r="E2304" s="144">
        <v>1</v>
      </c>
      <c r="F2304" s="141">
        <v>43613</v>
      </c>
      <c r="G2304" s="145"/>
      <c r="H2304" s="77" t="s">
        <v>7424</v>
      </c>
      <c r="I2304" s="146" t="s">
        <v>1359</v>
      </c>
      <c r="J2304" s="76"/>
      <c r="K2304" s="77"/>
      <c r="L2304" s="175"/>
    </row>
    <row r="2305" spans="1:12">
      <c r="A2305" s="255" t="s">
        <v>7425</v>
      </c>
      <c r="B2305" s="256" t="s">
        <v>7426</v>
      </c>
      <c r="C2305" s="256" t="s">
        <v>7427</v>
      </c>
      <c r="D2305" s="256" t="s">
        <v>7428</v>
      </c>
      <c r="E2305" s="124">
        <v>1</v>
      </c>
      <c r="F2305" s="125">
        <v>43676</v>
      </c>
      <c r="G2305" s="126"/>
      <c r="H2305" s="36" t="s">
        <v>7429</v>
      </c>
      <c r="I2305" s="127" t="s">
        <v>1359</v>
      </c>
      <c r="J2305" s="35"/>
      <c r="K2305" s="36"/>
      <c r="L2305" s="162"/>
    </row>
    <row r="2306" spans="1:12">
      <c r="A2306" s="255" t="s">
        <v>7430</v>
      </c>
      <c r="B2306" s="256" t="s">
        <v>7431</v>
      </c>
      <c r="C2306" s="256" t="s">
        <v>7427</v>
      </c>
      <c r="D2306" s="256" t="s">
        <v>7432</v>
      </c>
      <c r="E2306" s="124">
        <v>1</v>
      </c>
      <c r="F2306" s="125">
        <v>43676</v>
      </c>
      <c r="G2306" s="126"/>
      <c r="H2306" s="36" t="s">
        <v>7433</v>
      </c>
      <c r="I2306" s="127" t="s">
        <v>6981</v>
      </c>
      <c r="J2306" s="35"/>
      <c r="K2306" s="36"/>
      <c r="L2306" s="162"/>
    </row>
    <row r="2307" spans="1:12">
      <c r="A2307" s="255">
        <v>1346761</v>
      </c>
      <c r="B2307" s="256" t="s">
        <v>7434</v>
      </c>
      <c r="C2307" s="256" t="s">
        <v>7435</v>
      </c>
      <c r="D2307" s="256" t="s">
        <v>7436</v>
      </c>
      <c r="E2307" s="124">
        <v>1</v>
      </c>
      <c r="F2307" s="125">
        <v>43676</v>
      </c>
      <c r="G2307" s="126"/>
      <c r="H2307" s="36" t="s">
        <v>7437</v>
      </c>
      <c r="I2307" s="127" t="s">
        <v>7438</v>
      </c>
      <c r="J2307" s="35"/>
      <c r="K2307" s="36"/>
      <c r="L2307" s="162"/>
    </row>
    <row r="2308" spans="1:12">
      <c r="A2308" s="255" t="s">
        <v>174</v>
      </c>
      <c r="B2308" s="256" t="s">
        <v>7439</v>
      </c>
      <c r="C2308" s="256" t="s">
        <v>7440</v>
      </c>
      <c r="D2308" s="256" t="s">
        <v>7441</v>
      </c>
      <c r="E2308" s="124">
        <v>1</v>
      </c>
      <c r="F2308" s="125">
        <v>43699</v>
      </c>
      <c r="G2308" s="126"/>
      <c r="H2308" s="36" t="s">
        <v>7442</v>
      </c>
      <c r="I2308" s="127"/>
      <c r="J2308" s="35"/>
      <c r="K2308" s="36"/>
      <c r="L2308" s="162"/>
    </row>
    <row r="2309" spans="1:12" s="131" customFormat="1" ht="15" customHeight="1">
      <c r="A2309" s="138" t="s">
        <v>174</v>
      </c>
      <c r="B2309" s="139" t="s">
        <v>7443</v>
      </c>
      <c r="C2309" s="139" t="s">
        <v>7422</v>
      </c>
      <c r="D2309" s="139" t="s">
        <v>7444</v>
      </c>
      <c r="E2309" s="140">
        <v>1</v>
      </c>
      <c r="F2309" s="141">
        <v>43710</v>
      </c>
      <c r="G2309" s="126">
        <v>129469</v>
      </c>
      <c r="H2309" s="36" t="s">
        <v>7445</v>
      </c>
      <c r="I2309" s="127" t="s">
        <v>1345</v>
      </c>
      <c r="J2309" s="128"/>
      <c r="K2309" s="129"/>
      <c r="L2309" s="130"/>
    </row>
    <row r="2310" spans="1:12" s="131" customFormat="1" ht="15" customHeight="1">
      <c r="A2310" s="138">
        <v>1370856</v>
      </c>
      <c r="B2310" s="139" t="s">
        <v>7446</v>
      </c>
      <c r="C2310" s="139" t="s">
        <v>7422</v>
      </c>
      <c r="D2310" s="139" t="s">
        <v>7447</v>
      </c>
      <c r="E2310" s="140">
        <v>2</v>
      </c>
      <c r="F2310" s="141">
        <v>45294</v>
      </c>
      <c r="G2310" s="126">
        <v>129470</v>
      </c>
      <c r="H2310" s="36" t="s">
        <v>7448</v>
      </c>
      <c r="I2310" s="127" t="s">
        <v>1345</v>
      </c>
      <c r="J2310" s="128"/>
      <c r="K2310" s="129"/>
      <c r="L2310" s="130"/>
    </row>
    <row r="2311" spans="1:12">
      <c r="A2311" s="255" t="s">
        <v>174</v>
      </c>
      <c r="B2311" s="256" t="s">
        <v>7449</v>
      </c>
      <c r="C2311" s="256" t="s">
        <v>7450</v>
      </c>
      <c r="D2311" s="256" t="s">
        <v>7451</v>
      </c>
      <c r="E2311" s="124">
        <v>1</v>
      </c>
      <c r="F2311" s="125">
        <v>43437</v>
      </c>
      <c r="G2311" s="126"/>
      <c r="H2311" s="36" t="s">
        <v>7420</v>
      </c>
      <c r="I2311" s="127" t="s">
        <v>5856</v>
      </c>
      <c r="J2311" s="35"/>
      <c r="K2311" s="36"/>
      <c r="L2311" s="162"/>
    </row>
    <row r="2312" spans="1:12">
      <c r="A2312" s="255">
        <v>1323940</v>
      </c>
      <c r="B2312" s="256" t="s">
        <v>7452</v>
      </c>
      <c r="C2312" s="256" t="s">
        <v>7453</v>
      </c>
      <c r="D2312" s="256" t="s">
        <v>7454</v>
      </c>
      <c r="E2312" s="124">
        <v>2</v>
      </c>
      <c r="F2312" s="125">
        <v>43446</v>
      </c>
      <c r="G2312" s="126">
        <v>875734</v>
      </c>
      <c r="H2312" s="36" t="s">
        <v>7455</v>
      </c>
      <c r="I2312" s="127" t="s">
        <v>7456</v>
      </c>
      <c r="J2312" s="35"/>
      <c r="K2312" s="36"/>
      <c r="L2312" s="162"/>
    </row>
    <row r="2313" spans="1:12">
      <c r="A2313" s="255">
        <v>1323992</v>
      </c>
      <c r="B2313" s="256" t="s">
        <v>7457</v>
      </c>
      <c r="C2313" s="256" t="s">
        <v>7453</v>
      </c>
      <c r="D2313" s="256" t="s">
        <v>7454</v>
      </c>
      <c r="E2313" s="124">
        <v>2</v>
      </c>
      <c r="F2313" s="125">
        <v>43446</v>
      </c>
      <c r="G2313" s="126">
        <v>875735</v>
      </c>
      <c r="H2313" s="36" t="s">
        <v>7458</v>
      </c>
      <c r="I2313" s="127" t="s">
        <v>7456</v>
      </c>
      <c r="J2313" s="35"/>
      <c r="K2313" s="36"/>
      <c r="L2313" s="162"/>
    </row>
    <row r="2314" spans="1:12">
      <c r="A2314" s="255">
        <v>1323960</v>
      </c>
      <c r="B2314" s="256" t="s">
        <v>7459</v>
      </c>
      <c r="C2314" s="256" t="s">
        <v>7460</v>
      </c>
      <c r="D2314" s="256" t="s">
        <v>7454</v>
      </c>
      <c r="E2314" s="124">
        <v>2</v>
      </c>
      <c r="F2314" s="125">
        <v>43446</v>
      </c>
      <c r="G2314" s="126">
        <v>875736</v>
      </c>
      <c r="H2314" s="36" t="s">
        <v>7461</v>
      </c>
      <c r="I2314" s="127" t="s">
        <v>7456</v>
      </c>
      <c r="J2314" s="35"/>
      <c r="K2314" s="36"/>
      <c r="L2314" s="162"/>
    </row>
    <row r="2315" spans="1:12">
      <c r="A2315" s="255">
        <v>1323987</v>
      </c>
      <c r="B2315" s="256" t="s">
        <v>7462</v>
      </c>
      <c r="C2315" s="256" t="s">
        <v>7460</v>
      </c>
      <c r="D2315" s="256" t="s">
        <v>7454</v>
      </c>
      <c r="E2315" s="124">
        <v>2</v>
      </c>
      <c r="F2315" s="125">
        <v>43446</v>
      </c>
      <c r="G2315" s="126">
        <v>875738</v>
      </c>
      <c r="H2315" s="36" t="s">
        <v>7463</v>
      </c>
      <c r="I2315" s="127" t="s">
        <v>7456</v>
      </c>
      <c r="J2315" s="35"/>
      <c r="K2315" s="36"/>
      <c r="L2315" s="162"/>
    </row>
    <row r="2316" spans="1:12">
      <c r="A2316" s="255">
        <v>1323993</v>
      </c>
      <c r="B2316" s="256" t="s">
        <v>7464</v>
      </c>
      <c r="C2316" s="256" t="s">
        <v>7465</v>
      </c>
      <c r="D2316" s="256" t="s">
        <v>7454</v>
      </c>
      <c r="E2316" s="124">
        <v>2</v>
      </c>
      <c r="F2316" s="125">
        <v>43446</v>
      </c>
      <c r="G2316" s="126">
        <v>875749</v>
      </c>
      <c r="H2316" s="36" t="s">
        <v>7466</v>
      </c>
      <c r="I2316" s="127" t="s">
        <v>7456</v>
      </c>
      <c r="J2316" s="35"/>
      <c r="K2316" s="36"/>
      <c r="L2316" s="162"/>
    </row>
    <row r="2317" spans="1:12">
      <c r="A2317" s="255">
        <v>1324005</v>
      </c>
      <c r="B2317" s="256" t="s">
        <v>7467</v>
      </c>
      <c r="C2317" s="256" t="s">
        <v>7465</v>
      </c>
      <c r="D2317" s="256" t="s">
        <v>7454</v>
      </c>
      <c r="E2317" s="124">
        <v>2</v>
      </c>
      <c r="F2317" s="125">
        <v>43446</v>
      </c>
      <c r="G2317" s="126">
        <v>875750</v>
      </c>
      <c r="H2317" s="36" t="s">
        <v>7468</v>
      </c>
      <c r="I2317" s="127" t="s">
        <v>7456</v>
      </c>
      <c r="J2317" s="35"/>
      <c r="K2317" s="36"/>
      <c r="L2317" s="162"/>
    </row>
    <row r="2318" spans="1:12">
      <c r="A2318" s="255">
        <v>1324006</v>
      </c>
      <c r="B2318" s="256" t="s">
        <v>7469</v>
      </c>
      <c r="C2318" s="256" t="s">
        <v>7470</v>
      </c>
      <c r="D2318" s="256" t="s">
        <v>7454</v>
      </c>
      <c r="E2318" s="124">
        <v>2</v>
      </c>
      <c r="F2318" s="125">
        <v>43446</v>
      </c>
      <c r="G2318" s="126">
        <v>875751</v>
      </c>
      <c r="H2318" s="36" t="s">
        <v>7471</v>
      </c>
      <c r="I2318" s="127" t="s">
        <v>7456</v>
      </c>
      <c r="J2318" s="35"/>
      <c r="K2318" s="36"/>
      <c r="L2318" s="162"/>
    </row>
    <row r="2319" spans="1:12">
      <c r="A2319" s="255">
        <v>1323975</v>
      </c>
      <c r="B2319" s="256" t="s">
        <v>7472</v>
      </c>
      <c r="C2319" s="256" t="s">
        <v>7470</v>
      </c>
      <c r="D2319" s="256" t="s">
        <v>7454</v>
      </c>
      <c r="E2319" s="124">
        <v>2</v>
      </c>
      <c r="F2319" s="125">
        <v>43446</v>
      </c>
      <c r="G2319" s="126">
        <v>875752</v>
      </c>
      <c r="H2319" s="36" t="s">
        <v>7473</v>
      </c>
      <c r="I2319" s="127" t="s">
        <v>7456</v>
      </c>
      <c r="J2319" s="35"/>
      <c r="K2319" s="36"/>
      <c r="L2319" s="162"/>
    </row>
    <row r="2320" spans="1:12">
      <c r="A2320" s="255">
        <v>1324011</v>
      </c>
      <c r="B2320" s="256" t="s">
        <v>7474</v>
      </c>
      <c r="C2320" s="256" t="s">
        <v>7475</v>
      </c>
      <c r="D2320" s="256" t="s">
        <v>7454</v>
      </c>
      <c r="E2320" s="124">
        <v>2</v>
      </c>
      <c r="F2320" s="125">
        <v>43446</v>
      </c>
      <c r="G2320" s="126">
        <v>875753</v>
      </c>
      <c r="H2320" s="36" t="s">
        <v>7476</v>
      </c>
      <c r="I2320" s="127" t="s">
        <v>7456</v>
      </c>
      <c r="J2320" s="35"/>
      <c r="K2320" s="36"/>
      <c r="L2320" s="162"/>
    </row>
    <row r="2321" spans="1:12">
      <c r="A2321" s="255">
        <v>1324007</v>
      </c>
      <c r="B2321" s="256" t="s">
        <v>7477</v>
      </c>
      <c r="C2321" s="256" t="s">
        <v>7475</v>
      </c>
      <c r="D2321" s="256" t="s">
        <v>7454</v>
      </c>
      <c r="E2321" s="124">
        <v>2</v>
      </c>
      <c r="F2321" s="125">
        <v>43446</v>
      </c>
      <c r="G2321" s="126">
        <v>875755</v>
      </c>
      <c r="H2321" s="36" t="s">
        <v>7478</v>
      </c>
      <c r="I2321" s="127" t="s">
        <v>7456</v>
      </c>
      <c r="J2321" s="35"/>
      <c r="K2321" s="36"/>
      <c r="L2321" s="162"/>
    </row>
    <row r="2322" spans="1:12">
      <c r="A2322" s="255">
        <v>1323986</v>
      </c>
      <c r="B2322" s="256" t="s">
        <v>7479</v>
      </c>
      <c r="C2322" s="256" t="s">
        <v>7480</v>
      </c>
      <c r="D2322" s="256" t="s">
        <v>7454</v>
      </c>
      <c r="E2322" s="124">
        <v>2</v>
      </c>
      <c r="F2322" s="125">
        <v>43446</v>
      </c>
      <c r="G2322" s="126">
        <v>875756</v>
      </c>
      <c r="H2322" s="36" t="s">
        <v>7481</v>
      </c>
      <c r="I2322" s="127" t="s">
        <v>7456</v>
      </c>
      <c r="J2322" s="35"/>
      <c r="K2322" s="36"/>
      <c r="L2322" s="162"/>
    </row>
    <row r="2323" spans="1:12">
      <c r="A2323" s="255">
        <v>1323988</v>
      </c>
      <c r="B2323" s="256" t="s">
        <v>7482</v>
      </c>
      <c r="C2323" s="256" t="s">
        <v>7480</v>
      </c>
      <c r="D2323" s="256" t="s">
        <v>7454</v>
      </c>
      <c r="E2323" s="124">
        <v>2</v>
      </c>
      <c r="F2323" s="125">
        <v>43446</v>
      </c>
      <c r="G2323" s="126">
        <v>875757</v>
      </c>
      <c r="H2323" s="36" t="s">
        <v>7483</v>
      </c>
      <c r="I2323" s="127" t="s">
        <v>7456</v>
      </c>
      <c r="J2323" s="35"/>
      <c r="K2323" s="36"/>
      <c r="L2323" s="162"/>
    </row>
    <row r="2324" spans="1:12">
      <c r="A2324" s="255">
        <v>1324008</v>
      </c>
      <c r="B2324" s="256" t="s">
        <v>7484</v>
      </c>
      <c r="C2324" s="256" t="s">
        <v>7485</v>
      </c>
      <c r="D2324" s="256" t="s">
        <v>7454</v>
      </c>
      <c r="E2324" s="124">
        <v>2</v>
      </c>
      <c r="F2324" s="125">
        <v>43446</v>
      </c>
      <c r="G2324" s="126">
        <v>875758</v>
      </c>
      <c r="H2324" s="36" t="s">
        <v>7486</v>
      </c>
      <c r="I2324" s="127" t="s">
        <v>7456</v>
      </c>
      <c r="J2324" s="35"/>
      <c r="K2324" s="36"/>
      <c r="L2324" s="162"/>
    </row>
    <row r="2325" spans="1:12">
      <c r="A2325" s="255">
        <v>1323989</v>
      </c>
      <c r="B2325" s="256" t="s">
        <v>7487</v>
      </c>
      <c r="C2325" s="256" t="s">
        <v>7485</v>
      </c>
      <c r="D2325" s="256" t="s">
        <v>7454</v>
      </c>
      <c r="E2325" s="124">
        <v>2</v>
      </c>
      <c r="F2325" s="125">
        <v>43446</v>
      </c>
      <c r="G2325" s="126">
        <v>875759</v>
      </c>
      <c r="H2325" s="36" t="s">
        <v>7488</v>
      </c>
      <c r="I2325" s="127" t="s">
        <v>7456</v>
      </c>
      <c r="J2325" s="35"/>
      <c r="K2325" s="36"/>
      <c r="L2325" s="162"/>
    </row>
    <row r="2326" spans="1:12">
      <c r="A2326" s="255">
        <v>1323976</v>
      </c>
      <c r="B2326" s="256" t="s">
        <v>7489</v>
      </c>
      <c r="C2326" s="256" t="s">
        <v>7490</v>
      </c>
      <c r="D2326" s="256" t="s">
        <v>7454</v>
      </c>
      <c r="E2326" s="124">
        <v>2</v>
      </c>
      <c r="F2326" s="125">
        <v>43446</v>
      </c>
      <c r="G2326" s="126">
        <v>875760</v>
      </c>
      <c r="H2326" s="36" t="s">
        <v>7491</v>
      </c>
      <c r="I2326" s="127" t="s">
        <v>7456</v>
      </c>
      <c r="J2326" s="35"/>
      <c r="K2326" s="36"/>
      <c r="L2326" s="162"/>
    </row>
    <row r="2327" spans="1:12">
      <c r="A2327" s="255">
        <v>1323994</v>
      </c>
      <c r="B2327" s="256" t="s">
        <v>7492</v>
      </c>
      <c r="C2327" s="256" t="s">
        <v>7490</v>
      </c>
      <c r="D2327" s="256" t="s">
        <v>7454</v>
      </c>
      <c r="E2327" s="124">
        <v>2</v>
      </c>
      <c r="F2327" s="125">
        <v>43446</v>
      </c>
      <c r="G2327" s="126">
        <v>875761</v>
      </c>
      <c r="H2327" s="36" t="s">
        <v>7493</v>
      </c>
      <c r="I2327" s="127" t="s">
        <v>7456</v>
      </c>
      <c r="J2327" s="35"/>
      <c r="K2327" s="36"/>
      <c r="L2327" s="162"/>
    </row>
    <row r="2328" spans="1:12">
      <c r="A2328" s="255">
        <v>1156960</v>
      </c>
      <c r="B2328" s="256" t="s">
        <v>7494</v>
      </c>
      <c r="C2328" s="256" t="s">
        <v>7495</v>
      </c>
      <c r="D2328" s="256" t="s">
        <v>7496</v>
      </c>
      <c r="E2328" s="124">
        <v>3</v>
      </c>
      <c r="F2328" s="125">
        <v>44203</v>
      </c>
      <c r="G2328" s="126"/>
      <c r="H2328" s="36" t="s">
        <v>7497</v>
      </c>
      <c r="I2328" s="127" t="s">
        <v>7498</v>
      </c>
      <c r="J2328" s="35"/>
      <c r="K2328" s="36"/>
      <c r="L2328" s="162"/>
    </row>
    <row r="2329" spans="1:12">
      <c r="A2329" s="255">
        <v>1156971</v>
      </c>
      <c r="B2329" s="256" t="s">
        <v>7499</v>
      </c>
      <c r="C2329" s="256" t="s">
        <v>7495</v>
      </c>
      <c r="D2329" s="256" t="s">
        <v>7496</v>
      </c>
      <c r="E2329" s="124">
        <v>3</v>
      </c>
      <c r="F2329" s="125">
        <v>44203</v>
      </c>
      <c r="G2329" s="126"/>
      <c r="H2329" s="36" t="s">
        <v>7500</v>
      </c>
      <c r="I2329" s="127" t="s">
        <v>7498</v>
      </c>
      <c r="J2329" s="35"/>
      <c r="K2329" s="36"/>
      <c r="L2329" s="162"/>
    </row>
    <row r="2330" spans="1:12">
      <c r="A2330" s="255">
        <v>1329035</v>
      </c>
      <c r="B2330" s="256" t="s">
        <v>7501</v>
      </c>
      <c r="C2330" s="256" t="s">
        <v>7495</v>
      </c>
      <c r="D2330" s="256" t="s">
        <v>7496</v>
      </c>
      <c r="E2330" s="124">
        <v>3</v>
      </c>
      <c r="F2330" s="125">
        <v>44203</v>
      </c>
      <c r="G2330" s="126"/>
      <c r="H2330" s="36"/>
      <c r="I2330" s="127"/>
      <c r="J2330" s="35"/>
      <c r="K2330" s="36"/>
      <c r="L2330" s="162"/>
    </row>
    <row r="2331" spans="1:12">
      <c r="A2331" s="37">
        <v>1387594</v>
      </c>
      <c r="B2331" s="256" t="s">
        <v>7502</v>
      </c>
      <c r="C2331" s="256" t="s">
        <v>2336</v>
      </c>
      <c r="D2331" s="256" t="s">
        <v>7496</v>
      </c>
      <c r="E2331" s="124">
        <v>3</v>
      </c>
      <c r="F2331" s="125">
        <v>44203</v>
      </c>
      <c r="G2331" s="126"/>
      <c r="H2331" s="36"/>
      <c r="I2331" s="127"/>
      <c r="J2331" s="35"/>
      <c r="K2331" s="36"/>
      <c r="L2331" s="162"/>
    </row>
    <row r="2332" spans="1:12">
      <c r="A2332" s="37">
        <v>1387612</v>
      </c>
      <c r="B2332" s="256" t="s">
        <v>7503</v>
      </c>
      <c r="C2332" s="256" t="s">
        <v>2336</v>
      </c>
      <c r="D2332" s="256" t="s">
        <v>7496</v>
      </c>
      <c r="E2332" s="124">
        <v>3</v>
      </c>
      <c r="F2332" s="125">
        <v>44203</v>
      </c>
      <c r="G2332" s="126"/>
      <c r="H2332" s="36"/>
      <c r="I2332" s="127"/>
      <c r="J2332" s="35"/>
      <c r="K2332" s="36"/>
      <c r="L2332" s="162"/>
    </row>
    <row r="2333" spans="1:12">
      <c r="A2333" s="255">
        <v>1312007</v>
      </c>
      <c r="B2333" s="256" t="s">
        <v>7504</v>
      </c>
      <c r="C2333" s="256" t="s">
        <v>346</v>
      </c>
      <c r="D2333" s="256" t="s">
        <v>7505</v>
      </c>
      <c r="E2333" s="124">
        <v>1</v>
      </c>
      <c r="F2333" s="125">
        <v>43252</v>
      </c>
      <c r="G2333" s="126" t="s">
        <v>45</v>
      </c>
      <c r="H2333" s="36" t="s">
        <v>45</v>
      </c>
      <c r="I2333" s="127" t="s">
        <v>45</v>
      </c>
      <c r="J2333" s="35"/>
      <c r="K2333" s="36"/>
      <c r="L2333" s="162"/>
    </row>
    <row r="2334" spans="1:12">
      <c r="A2334" s="255">
        <v>1311969</v>
      </c>
      <c r="B2334" s="256" t="s">
        <v>7506</v>
      </c>
      <c r="C2334" s="256" t="s">
        <v>346</v>
      </c>
      <c r="D2334" s="256" t="s">
        <v>7505</v>
      </c>
      <c r="E2334" s="124">
        <v>1</v>
      </c>
      <c r="F2334" s="125">
        <v>43252</v>
      </c>
      <c r="G2334" s="126" t="s">
        <v>45</v>
      </c>
      <c r="H2334" s="36" t="s">
        <v>45</v>
      </c>
      <c r="I2334" s="127" t="s">
        <v>45</v>
      </c>
      <c r="J2334" s="35"/>
      <c r="K2334" s="36"/>
      <c r="L2334" s="162"/>
    </row>
    <row r="2335" spans="1:12">
      <c r="A2335" s="255" t="s">
        <v>174</v>
      </c>
      <c r="B2335" s="256" t="s">
        <v>7507</v>
      </c>
      <c r="C2335" s="256" t="s">
        <v>7508</v>
      </c>
      <c r="D2335" s="256" t="s">
        <v>7509</v>
      </c>
      <c r="E2335" s="124">
        <v>1</v>
      </c>
      <c r="F2335" s="125">
        <v>43252</v>
      </c>
      <c r="G2335" s="126"/>
      <c r="H2335" s="36" t="s">
        <v>7510</v>
      </c>
      <c r="I2335" s="127" t="s">
        <v>7456</v>
      </c>
      <c r="J2335" s="35"/>
      <c r="K2335" s="36"/>
      <c r="L2335" s="162"/>
    </row>
    <row r="2336" spans="1:12">
      <c r="A2336" s="255" t="s">
        <v>174</v>
      </c>
      <c r="B2336" s="256" t="s">
        <v>7511</v>
      </c>
      <c r="C2336" s="256" t="s">
        <v>7508</v>
      </c>
      <c r="D2336" s="256" t="s">
        <v>7509</v>
      </c>
      <c r="E2336" s="124">
        <v>1</v>
      </c>
      <c r="F2336" s="125">
        <v>43252</v>
      </c>
      <c r="G2336" s="126"/>
      <c r="H2336" s="36" t="s">
        <v>7512</v>
      </c>
      <c r="I2336" s="127" t="s">
        <v>7456</v>
      </c>
      <c r="J2336" s="35"/>
      <c r="K2336" s="36"/>
      <c r="L2336" s="162"/>
    </row>
    <row r="2337" spans="1:12">
      <c r="A2337" s="255" t="s">
        <v>174</v>
      </c>
      <c r="B2337" s="256" t="s">
        <v>7513</v>
      </c>
      <c r="C2337" s="256" t="s">
        <v>7508</v>
      </c>
      <c r="D2337" s="256" t="s">
        <v>7509</v>
      </c>
      <c r="E2337" s="124">
        <v>1</v>
      </c>
      <c r="F2337" s="125">
        <v>43252</v>
      </c>
      <c r="G2337" s="126"/>
      <c r="H2337" s="36" t="s">
        <v>7514</v>
      </c>
      <c r="I2337" s="127" t="s">
        <v>7456</v>
      </c>
      <c r="J2337" s="35"/>
      <c r="K2337" s="36"/>
      <c r="L2337" s="162"/>
    </row>
    <row r="2338" spans="1:12">
      <c r="A2338" s="255" t="s">
        <v>174</v>
      </c>
      <c r="B2338" s="256" t="s">
        <v>7515</v>
      </c>
      <c r="C2338" s="256" t="s">
        <v>7508</v>
      </c>
      <c r="D2338" s="256" t="s">
        <v>7509</v>
      </c>
      <c r="E2338" s="124">
        <v>1</v>
      </c>
      <c r="F2338" s="125">
        <v>43252</v>
      </c>
      <c r="G2338" s="126"/>
      <c r="H2338" s="36" t="s">
        <v>7516</v>
      </c>
      <c r="I2338" s="127" t="s">
        <v>7456</v>
      </c>
      <c r="J2338" s="35"/>
      <c r="K2338" s="36"/>
      <c r="L2338" s="162"/>
    </row>
    <row r="2339" spans="1:12">
      <c r="A2339" s="255">
        <v>959078</v>
      </c>
      <c r="B2339" s="256" t="s">
        <v>7517</v>
      </c>
      <c r="C2339" s="256" t="s">
        <v>7518</v>
      </c>
      <c r="D2339" s="256" t="s">
        <v>7509</v>
      </c>
      <c r="E2339" s="124">
        <v>1</v>
      </c>
      <c r="F2339" s="125">
        <v>43252</v>
      </c>
      <c r="G2339" s="126"/>
      <c r="H2339" s="36" t="s">
        <v>7519</v>
      </c>
      <c r="I2339" s="127" t="s">
        <v>7456</v>
      </c>
      <c r="J2339" s="35"/>
      <c r="K2339" s="36"/>
      <c r="L2339" s="162"/>
    </row>
    <row r="2340" spans="1:12">
      <c r="A2340" s="255">
        <v>959129</v>
      </c>
      <c r="B2340" s="256" t="s">
        <v>7520</v>
      </c>
      <c r="C2340" s="256" t="s">
        <v>7518</v>
      </c>
      <c r="D2340" s="256" t="s">
        <v>7509</v>
      </c>
      <c r="E2340" s="124">
        <v>1</v>
      </c>
      <c r="F2340" s="125">
        <v>43252</v>
      </c>
      <c r="G2340" s="126"/>
      <c r="H2340" s="36" t="s">
        <v>7521</v>
      </c>
      <c r="I2340" s="127" t="s">
        <v>7456</v>
      </c>
      <c r="J2340" s="35"/>
      <c r="K2340" s="36"/>
      <c r="L2340" s="162"/>
    </row>
    <row r="2341" spans="1:12">
      <c r="A2341" s="255">
        <v>978122</v>
      </c>
      <c r="B2341" s="256" t="s">
        <v>7522</v>
      </c>
      <c r="C2341" s="256" t="s">
        <v>7523</v>
      </c>
      <c r="D2341" s="256" t="s">
        <v>7509</v>
      </c>
      <c r="E2341" s="124">
        <v>1</v>
      </c>
      <c r="F2341" s="125">
        <v>43252</v>
      </c>
      <c r="G2341" s="126"/>
      <c r="H2341" s="296" t="s">
        <v>7524</v>
      </c>
      <c r="I2341" s="127" t="s">
        <v>7456</v>
      </c>
      <c r="J2341" s="35"/>
      <c r="K2341" s="36"/>
      <c r="L2341" s="162"/>
    </row>
    <row r="2342" spans="1:12">
      <c r="A2342" s="255">
        <v>978123</v>
      </c>
      <c r="B2342" s="256" t="s">
        <v>7525</v>
      </c>
      <c r="C2342" s="256" t="s">
        <v>7523</v>
      </c>
      <c r="D2342" s="256" t="s">
        <v>7509</v>
      </c>
      <c r="E2342" s="124">
        <v>1</v>
      </c>
      <c r="F2342" s="125">
        <v>43252</v>
      </c>
      <c r="G2342" s="126"/>
      <c r="H2342" s="296" t="s">
        <v>7526</v>
      </c>
      <c r="I2342" s="127" t="s">
        <v>7456</v>
      </c>
      <c r="J2342" s="35"/>
      <c r="K2342" s="36"/>
      <c r="L2342" s="162"/>
    </row>
    <row r="2343" spans="1:12">
      <c r="A2343" s="255">
        <v>978122</v>
      </c>
      <c r="B2343" s="256" t="s">
        <v>7527</v>
      </c>
      <c r="C2343" s="256" t="s">
        <v>7528</v>
      </c>
      <c r="D2343" s="256" t="s">
        <v>7509</v>
      </c>
      <c r="E2343" s="124">
        <v>1</v>
      </c>
      <c r="F2343" s="125">
        <v>43252</v>
      </c>
      <c r="G2343" s="126"/>
      <c r="H2343" s="296" t="s">
        <v>7524</v>
      </c>
      <c r="I2343" s="127" t="s">
        <v>7456</v>
      </c>
      <c r="J2343" s="35"/>
      <c r="K2343" s="36"/>
      <c r="L2343" s="162"/>
    </row>
    <row r="2344" spans="1:12">
      <c r="A2344" s="255">
        <v>978123</v>
      </c>
      <c r="B2344" s="256" t="s">
        <v>7529</v>
      </c>
      <c r="C2344" s="256" t="s">
        <v>7528</v>
      </c>
      <c r="D2344" s="256" t="s">
        <v>7509</v>
      </c>
      <c r="E2344" s="124">
        <v>1</v>
      </c>
      <c r="F2344" s="125">
        <v>43252</v>
      </c>
      <c r="G2344" s="126"/>
      <c r="H2344" s="296" t="s">
        <v>7526</v>
      </c>
      <c r="I2344" s="127" t="s">
        <v>7456</v>
      </c>
      <c r="J2344" s="35"/>
      <c r="K2344" s="36"/>
      <c r="L2344" s="162"/>
    </row>
    <row r="2345" spans="1:12">
      <c r="A2345" s="255">
        <v>1140778</v>
      </c>
      <c r="B2345" s="256" t="s">
        <v>7530</v>
      </c>
      <c r="C2345" s="256" t="s">
        <v>7531</v>
      </c>
      <c r="D2345" s="256" t="s">
        <v>7509</v>
      </c>
      <c r="E2345" s="124">
        <v>1</v>
      </c>
      <c r="F2345" s="125">
        <v>43252</v>
      </c>
      <c r="G2345" s="126"/>
      <c r="H2345" s="36" t="s">
        <v>7532</v>
      </c>
      <c r="I2345" s="127" t="s">
        <v>7456</v>
      </c>
      <c r="J2345" s="35"/>
      <c r="K2345" s="36"/>
      <c r="L2345" s="162"/>
    </row>
    <row r="2346" spans="1:12">
      <c r="A2346" s="255">
        <v>1140779</v>
      </c>
      <c r="B2346" s="256" t="s">
        <v>7533</v>
      </c>
      <c r="C2346" s="256" t="s">
        <v>7534</v>
      </c>
      <c r="D2346" s="256" t="s">
        <v>7509</v>
      </c>
      <c r="E2346" s="124">
        <v>1</v>
      </c>
      <c r="F2346" s="125">
        <v>43252</v>
      </c>
      <c r="G2346" s="126"/>
      <c r="H2346" s="36" t="s">
        <v>7535</v>
      </c>
      <c r="I2346" s="127" t="s">
        <v>7456</v>
      </c>
      <c r="J2346" s="35"/>
      <c r="K2346" s="36"/>
      <c r="L2346" s="162"/>
    </row>
    <row r="2347" spans="1:12">
      <c r="A2347" s="255">
        <v>1223636</v>
      </c>
      <c r="B2347" s="256" t="s">
        <v>7536</v>
      </c>
      <c r="C2347" s="256" t="s">
        <v>7537</v>
      </c>
      <c r="D2347" s="256" t="s">
        <v>7509</v>
      </c>
      <c r="E2347" s="124">
        <v>1</v>
      </c>
      <c r="F2347" s="125">
        <v>43252</v>
      </c>
      <c r="G2347" s="126"/>
      <c r="H2347" s="36" t="s">
        <v>7538</v>
      </c>
      <c r="I2347" s="127" t="s">
        <v>7456</v>
      </c>
      <c r="J2347" s="35"/>
      <c r="K2347" s="36"/>
      <c r="L2347" s="162"/>
    </row>
    <row r="2348" spans="1:12">
      <c r="A2348" s="255">
        <v>1223637</v>
      </c>
      <c r="B2348" s="256" t="s">
        <v>7539</v>
      </c>
      <c r="C2348" s="256" t="s">
        <v>7537</v>
      </c>
      <c r="D2348" s="256" t="s">
        <v>7509</v>
      </c>
      <c r="E2348" s="124">
        <v>1</v>
      </c>
      <c r="F2348" s="125">
        <v>43252</v>
      </c>
      <c r="G2348" s="126"/>
      <c r="H2348" s="36" t="s">
        <v>7540</v>
      </c>
      <c r="I2348" s="127" t="s">
        <v>7456</v>
      </c>
      <c r="J2348" s="35"/>
      <c r="K2348" s="36"/>
      <c r="L2348" s="162"/>
    </row>
    <row r="2349" spans="1:12">
      <c r="A2349" s="255">
        <v>1319196</v>
      </c>
      <c r="B2349" s="256" t="s">
        <v>7541</v>
      </c>
      <c r="C2349" s="256" t="s">
        <v>3891</v>
      </c>
      <c r="D2349" s="256" t="s">
        <v>7542</v>
      </c>
      <c r="E2349" s="124">
        <v>1</v>
      </c>
      <c r="F2349" s="125">
        <v>43354</v>
      </c>
      <c r="G2349" s="126" t="s">
        <v>45</v>
      </c>
      <c r="H2349" s="36" t="s">
        <v>45</v>
      </c>
      <c r="I2349" s="127" t="s">
        <v>45</v>
      </c>
      <c r="J2349" s="35"/>
      <c r="K2349" s="36"/>
      <c r="L2349" s="162"/>
    </row>
    <row r="2350" spans="1:12">
      <c r="A2350" s="37">
        <v>1320275</v>
      </c>
      <c r="B2350" s="256" t="s">
        <v>7543</v>
      </c>
      <c r="C2350" s="256" t="s">
        <v>3891</v>
      </c>
      <c r="D2350" s="256" t="s">
        <v>7542</v>
      </c>
      <c r="E2350" s="124">
        <v>1</v>
      </c>
      <c r="F2350" s="125">
        <v>43354</v>
      </c>
      <c r="G2350" s="126" t="s">
        <v>45</v>
      </c>
      <c r="H2350" s="36" t="s">
        <v>45</v>
      </c>
      <c r="I2350" s="127" t="s">
        <v>45</v>
      </c>
      <c r="J2350" s="35"/>
      <c r="K2350" s="36"/>
      <c r="L2350" s="162"/>
    </row>
    <row r="2351" spans="1:12">
      <c r="A2351" s="37">
        <v>1377247</v>
      </c>
      <c r="B2351" s="256" t="s">
        <v>7544</v>
      </c>
      <c r="C2351" s="256" t="s">
        <v>359</v>
      </c>
      <c r="D2351" s="256" t="s">
        <v>7545</v>
      </c>
      <c r="E2351" s="124">
        <v>1</v>
      </c>
      <c r="F2351" s="125">
        <v>44042</v>
      </c>
      <c r="G2351" s="126"/>
      <c r="H2351" s="36"/>
      <c r="I2351" s="127"/>
      <c r="J2351" s="35"/>
      <c r="K2351" s="36"/>
      <c r="L2351" s="162"/>
    </row>
    <row r="2352" spans="1:12">
      <c r="A2352" s="37">
        <v>1377246</v>
      </c>
      <c r="B2352" s="256" t="s">
        <v>7546</v>
      </c>
      <c r="C2352" s="256" t="s">
        <v>359</v>
      </c>
      <c r="D2352" s="256" t="s">
        <v>7545</v>
      </c>
      <c r="E2352" s="124">
        <v>1</v>
      </c>
      <c r="F2352" s="125">
        <v>44042</v>
      </c>
      <c r="G2352" s="126"/>
      <c r="H2352" s="36"/>
      <c r="I2352" s="127"/>
      <c r="J2352" s="35"/>
      <c r="K2352" s="36"/>
      <c r="L2352" s="162"/>
    </row>
    <row r="2353" spans="1:12">
      <c r="A2353" s="297" t="s">
        <v>174</v>
      </c>
      <c r="B2353" s="298" t="s">
        <v>7547</v>
      </c>
      <c r="C2353" s="298" t="s">
        <v>7125</v>
      </c>
      <c r="D2353" s="298" t="s">
        <v>7548</v>
      </c>
      <c r="E2353" s="299">
        <v>4</v>
      </c>
      <c r="F2353" s="300">
        <v>44494</v>
      </c>
      <c r="G2353" s="126"/>
      <c r="H2353" s="36" t="s">
        <v>45</v>
      </c>
      <c r="I2353" s="127" t="s">
        <v>45</v>
      </c>
      <c r="J2353" s="35"/>
      <c r="K2353" s="36"/>
      <c r="L2353" s="162"/>
    </row>
    <row r="2354" spans="1:12">
      <c r="A2354" s="297">
        <v>1321885</v>
      </c>
      <c r="B2354" s="298" t="s">
        <v>7549</v>
      </c>
      <c r="C2354" s="298" t="s">
        <v>7125</v>
      </c>
      <c r="D2354" s="298" t="s">
        <v>7550</v>
      </c>
      <c r="E2354" s="299">
        <v>3</v>
      </c>
      <c r="F2354" s="300">
        <v>43557</v>
      </c>
      <c r="G2354" s="126">
        <v>117463</v>
      </c>
      <c r="H2354" s="36" t="s">
        <v>7551</v>
      </c>
      <c r="I2354" s="127" t="s">
        <v>1677</v>
      </c>
      <c r="J2354" s="35"/>
      <c r="K2354" s="36"/>
      <c r="L2354" s="162"/>
    </row>
    <row r="2355" spans="1:12">
      <c r="A2355" s="303">
        <v>1335959</v>
      </c>
      <c r="B2355" s="298" t="s">
        <v>7552</v>
      </c>
      <c r="C2355" s="298" t="s">
        <v>7553</v>
      </c>
      <c r="D2355" s="298" t="s">
        <v>7554</v>
      </c>
      <c r="E2355" s="299">
        <v>2</v>
      </c>
      <c r="F2355" s="300">
        <v>43585</v>
      </c>
      <c r="G2355" s="126">
        <v>117452</v>
      </c>
      <c r="H2355" s="36" t="s">
        <v>7555</v>
      </c>
      <c r="I2355" s="127" t="s">
        <v>5445</v>
      </c>
      <c r="J2355" s="35"/>
      <c r="K2355" s="36"/>
      <c r="L2355" s="162"/>
    </row>
    <row r="2356" spans="1:12">
      <c r="A2356" s="303">
        <v>1321887</v>
      </c>
      <c r="B2356" s="298" t="s">
        <v>7556</v>
      </c>
      <c r="C2356" s="298" t="s">
        <v>7557</v>
      </c>
      <c r="D2356" s="298" t="s">
        <v>7558</v>
      </c>
      <c r="E2356" s="299">
        <v>3</v>
      </c>
      <c r="F2356" s="300">
        <v>43557</v>
      </c>
      <c r="G2356" s="126">
        <v>117673</v>
      </c>
      <c r="H2356" s="36" t="s">
        <v>7559</v>
      </c>
      <c r="I2356" s="127" t="s">
        <v>1687</v>
      </c>
      <c r="J2356" s="35"/>
      <c r="K2356" s="36"/>
      <c r="L2356" s="162"/>
    </row>
    <row r="2357" spans="1:12">
      <c r="A2357" s="297">
        <v>1335960</v>
      </c>
      <c r="B2357" s="298" t="s">
        <v>7560</v>
      </c>
      <c r="C2357" s="298" t="s">
        <v>7561</v>
      </c>
      <c r="D2357" s="298" t="s">
        <v>7562</v>
      </c>
      <c r="E2357" s="299">
        <v>3</v>
      </c>
      <c r="F2357" s="300">
        <v>44761</v>
      </c>
      <c r="G2357" s="126">
        <v>114713</v>
      </c>
      <c r="H2357" s="36" t="s">
        <v>7563</v>
      </c>
      <c r="I2357" s="127" t="s">
        <v>6877</v>
      </c>
      <c r="J2357" s="35"/>
      <c r="K2357" s="36"/>
      <c r="L2357" s="162"/>
    </row>
    <row r="2358" spans="1:12">
      <c r="A2358" s="297">
        <v>1335968</v>
      </c>
      <c r="B2358" s="298" t="s">
        <v>7564</v>
      </c>
      <c r="C2358" s="298" t="s">
        <v>7561</v>
      </c>
      <c r="D2358" s="298" t="s">
        <v>7565</v>
      </c>
      <c r="E2358" s="299">
        <v>4</v>
      </c>
      <c r="F2358" s="300">
        <v>44761</v>
      </c>
      <c r="G2358" s="126">
        <v>114715</v>
      </c>
      <c r="H2358" s="36" t="s">
        <v>7566</v>
      </c>
      <c r="I2358" s="127" t="s">
        <v>7567</v>
      </c>
      <c r="J2358" s="35"/>
      <c r="K2358" s="36"/>
      <c r="L2358" s="162"/>
    </row>
    <row r="2359" spans="1:12">
      <c r="A2359" s="302">
        <v>1321886</v>
      </c>
      <c r="B2359" s="301" t="s">
        <v>7568</v>
      </c>
      <c r="C2359" s="301" t="s">
        <v>7569</v>
      </c>
      <c r="D2359" s="301" t="s">
        <v>7570</v>
      </c>
      <c r="E2359" s="299">
        <v>2</v>
      </c>
      <c r="F2359" s="300">
        <v>43446</v>
      </c>
      <c r="G2359" s="126">
        <v>117460</v>
      </c>
      <c r="H2359" s="36" t="s">
        <v>7571</v>
      </c>
      <c r="I2359" s="127" t="s">
        <v>7128</v>
      </c>
      <c r="J2359" s="35"/>
      <c r="K2359" s="36"/>
      <c r="L2359" s="162"/>
    </row>
    <row r="2360" spans="1:12">
      <c r="A2360" s="297">
        <v>1336003</v>
      </c>
      <c r="B2360" s="298" t="s">
        <v>7572</v>
      </c>
      <c r="C2360" s="298" t="s">
        <v>7573</v>
      </c>
      <c r="D2360" s="298" t="s">
        <v>7574</v>
      </c>
      <c r="E2360" s="299">
        <v>2</v>
      </c>
      <c r="F2360" s="300">
        <v>43585</v>
      </c>
      <c r="G2360" s="126">
        <v>117459</v>
      </c>
      <c r="H2360" s="36" t="s">
        <v>7575</v>
      </c>
      <c r="I2360" s="127" t="s">
        <v>7128</v>
      </c>
      <c r="J2360" s="35"/>
      <c r="K2360" s="36"/>
      <c r="L2360" s="162"/>
    </row>
    <row r="2361" spans="1:12">
      <c r="A2361" s="304">
        <v>1321870</v>
      </c>
      <c r="B2361" s="301" t="s">
        <v>7576</v>
      </c>
      <c r="C2361" s="301" t="s">
        <v>7577</v>
      </c>
      <c r="D2361" s="301" t="s">
        <v>7578</v>
      </c>
      <c r="E2361" s="299">
        <v>2</v>
      </c>
      <c r="F2361" s="300">
        <v>43430</v>
      </c>
      <c r="G2361" s="126">
        <v>800518</v>
      </c>
      <c r="H2361" s="36" t="s">
        <v>7579</v>
      </c>
      <c r="I2361" s="127" t="s">
        <v>7128</v>
      </c>
      <c r="J2361" s="35"/>
      <c r="K2361" s="36"/>
      <c r="L2361" s="162"/>
    </row>
    <row r="2362" spans="1:12">
      <c r="A2362" s="297">
        <v>1335969</v>
      </c>
      <c r="B2362" s="298" t="s">
        <v>7580</v>
      </c>
      <c r="C2362" s="298" t="s">
        <v>7581</v>
      </c>
      <c r="D2362" s="298" t="s">
        <v>7582</v>
      </c>
      <c r="E2362" s="299">
        <v>2</v>
      </c>
      <c r="F2362" s="300">
        <v>43585</v>
      </c>
      <c r="G2362" s="126">
        <v>873325</v>
      </c>
      <c r="H2362" s="36" t="s">
        <v>7583</v>
      </c>
      <c r="I2362" s="127" t="s">
        <v>7128</v>
      </c>
      <c r="J2362" s="35"/>
      <c r="K2362" s="36"/>
      <c r="L2362" s="162"/>
    </row>
    <row r="2363" spans="1:12">
      <c r="A2363" s="302">
        <v>957909</v>
      </c>
      <c r="B2363" s="301" t="s">
        <v>7584</v>
      </c>
      <c r="C2363" s="301" t="s">
        <v>7585</v>
      </c>
      <c r="D2363" s="301" t="s">
        <v>7586</v>
      </c>
      <c r="E2363" s="299">
        <v>1</v>
      </c>
      <c r="F2363" s="300">
        <v>43020</v>
      </c>
      <c r="G2363" s="126"/>
      <c r="H2363" s="36" t="s">
        <v>7587</v>
      </c>
      <c r="I2363" s="127" t="s">
        <v>7588</v>
      </c>
      <c r="J2363" s="35"/>
      <c r="K2363" s="36"/>
      <c r="L2363" s="162"/>
    </row>
    <row r="2364" spans="1:12">
      <c r="A2364" s="268" t="s">
        <v>174</v>
      </c>
      <c r="B2364" s="196" t="s">
        <v>7589</v>
      </c>
      <c r="C2364" s="196" t="s">
        <v>7590</v>
      </c>
      <c r="D2364" s="196" t="s">
        <v>7591</v>
      </c>
      <c r="E2364" s="140">
        <v>3</v>
      </c>
      <c r="F2364" s="141">
        <v>44321</v>
      </c>
      <c r="G2364" s="126"/>
      <c r="H2364" s="36" t="s">
        <v>7592</v>
      </c>
      <c r="I2364" s="127" t="s">
        <v>7593</v>
      </c>
      <c r="J2364" s="35"/>
      <c r="K2364" s="36"/>
      <c r="L2364" s="162"/>
    </row>
    <row r="2365" spans="1:12">
      <c r="A2365" s="297"/>
      <c r="B2365" s="298"/>
      <c r="C2365" s="298"/>
      <c r="D2365" s="301" t="s">
        <v>7594</v>
      </c>
      <c r="E2365" s="299"/>
      <c r="F2365" s="300"/>
      <c r="G2365" s="126"/>
      <c r="H2365" s="36"/>
      <c r="I2365" s="127"/>
      <c r="J2365" s="35"/>
      <c r="K2365" s="36"/>
      <c r="L2365" s="162"/>
    </row>
    <row r="2366" spans="1:12">
      <c r="A2366" s="297">
        <v>1321942</v>
      </c>
      <c r="B2366" s="298" t="s">
        <v>7595</v>
      </c>
      <c r="C2366" s="298" t="s">
        <v>7596</v>
      </c>
      <c r="D2366" s="298" t="s">
        <v>7597</v>
      </c>
      <c r="E2366" s="299">
        <v>4</v>
      </c>
      <c r="F2366" s="300">
        <v>44487</v>
      </c>
      <c r="G2366" s="126">
        <v>117462</v>
      </c>
      <c r="H2366" s="36" t="s">
        <v>7598</v>
      </c>
      <c r="I2366" s="127" t="s">
        <v>7128</v>
      </c>
      <c r="J2366" s="35"/>
      <c r="K2366" s="36"/>
      <c r="L2366" s="162"/>
    </row>
    <row r="2367" spans="1:12">
      <c r="A2367" s="303">
        <v>1361289</v>
      </c>
      <c r="B2367" s="298" t="s">
        <v>7599</v>
      </c>
      <c r="C2367" s="298" t="s">
        <v>7557</v>
      </c>
      <c r="D2367" s="298" t="s">
        <v>7600</v>
      </c>
      <c r="E2367" s="299">
        <v>7</v>
      </c>
      <c r="F2367" s="300">
        <v>44487</v>
      </c>
      <c r="G2367" s="126">
        <v>117674</v>
      </c>
      <c r="H2367" s="36" t="s">
        <v>7601</v>
      </c>
      <c r="I2367" s="127" t="s">
        <v>1687</v>
      </c>
      <c r="J2367" s="35"/>
      <c r="K2367" s="36"/>
      <c r="L2367" s="162"/>
    </row>
    <row r="2368" spans="1:12">
      <c r="A2368" s="303">
        <v>1321878</v>
      </c>
      <c r="B2368" s="298" t="s">
        <v>7602</v>
      </c>
      <c r="C2368" s="298" t="s">
        <v>7603</v>
      </c>
      <c r="D2368" s="298" t="s">
        <v>7604</v>
      </c>
      <c r="E2368" s="299">
        <v>7</v>
      </c>
      <c r="F2368" s="300">
        <v>44487</v>
      </c>
      <c r="G2368" s="126">
        <v>990403</v>
      </c>
      <c r="H2368" s="36" t="s">
        <v>7605</v>
      </c>
      <c r="I2368" s="127" t="s">
        <v>1225</v>
      </c>
      <c r="J2368" s="35"/>
      <c r="K2368" s="36"/>
      <c r="L2368" s="162"/>
    </row>
    <row r="2369" spans="1:12">
      <c r="A2369" s="303">
        <v>1321954</v>
      </c>
      <c r="B2369" s="298" t="s">
        <v>7606</v>
      </c>
      <c r="C2369" s="298" t="s">
        <v>7596</v>
      </c>
      <c r="D2369" s="298" t="s">
        <v>7607</v>
      </c>
      <c r="E2369" s="299">
        <v>4</v>
      </c>
      <c r="F2369" s="300">
        <v>44427</v>
      </c>
      <c r="G2369" s="126">
        <v>828912</v>
      </c>
      <c r="H2369" s="36" t="s">
        <v>7608</v>
      </c>
      <c r="I2369" s="127" t="s">
        <v>7588</v>
      </c>
      <c r="J2369" s="35"/>
      <c r="K2369" s="36"/>
      <c r="L2369" s="162"/>
    </row>
    <row r="2370" spans="1:12">
      <c r="A2370" s="297">
        <v>1321910</v>
      </c>
      <c r="B2370" s="298" t="s">
        <v>7609</v>
      </c>
      <c r="C2370" s="298" t="s">
        <v>7610</v>
      </c>
      <c r="D2370" s="298" t="s">
        <v>7611</v>
      </c>
      <c r="E2370" s="299">
        <v>7</v>
      </c>
      <c r="F2370" s="300">
        <v>44587</v>
      </c>
      <c r="G2370" s="126">
        <v>828913</v>
      </c>
      <c r="H2370" s="36" t="s">
        <v>7612</v>
      </c>
      <c r="I2370" s="127" t="s">
        <v>7588</v>
      </c>
      <c r="J2370" s="35"/>
      <c r="K2370" s="36"/>
      <c r="L2370" s="162"/>
    </row>
    <row r="2371" spans="1:12">
      <c r="A2371" s="303">
        <v>1155273</v>
      </c>
      <c r="B2371" s="298" t="s">
        <v>7613</v>
      </c>
      <c r="C2371" s="298" t="s">
        <v>7125</v>
      </c>
      <c r="D2371" s="298" t="s">
        <v>7614</v>
      </c>
      <c r="E2371" s="299">
        <v>5</v>
      </c>
      <c r="F2371" s="300">
        <v>44487</v>
      </c>
      <c r="G2371" s="126"/>
      <c r="H2371" s="36"/>
      <c r="I2371" s="127"/>
      <c r="J2371" s="35"/>
      <c r="K2371" s="36"/>
      <c r="L2371" s="162"/>
    </row>
    <row r="2372" spans="1:12">
      <c r="A2372" s="303">
        <v>1319228</v>
      </c>
      <c r="B2372" s="298" t="s">
        <v>7615</v>
      </c>
      <c r="C2372" s="298" t="s">
        <v>7616</v>
      </c>
      <c r="D2372" s="298" t="s">
        <v>7617</v>
      </c>
      <c r="E2372" s="299">
        <v>7</v>
      </c>
      <c r="F2372" s="300">
        <v>44487</v>
      </c>
      <c r="G2372" s="126"/>
      <c r="H2372" s="36"/>
      <c r="I2372" s="127"/>
      <c r="J2372" s="35"/>
      <c r="K2372" s="36"/>
      <c r="L2372" s="162"/>
    </row>
    <row r="2373" spans="1:12">
      <c r="A2373" s="297">
        <v>1347083</v>
      </c>
      <c r="B2373" s="298" t="s">
        <v>7618</v>
      </c>
      <c r="C2373" s="298" t="s">
        <v>7619</v>
      </c>
      <c r="D2373" s="298" t="s">
        <v>7620</v>
      </c>
      <c r="E2373" s="299">
        <v>5</v>
      </c>
      <c r="F2373" s="300">
        <v>44487</v>
      </c>
      <c r="G2373" s="126"/>
      <c r="H2373" s="36"/>
      <c r="I2373" s="127"/>
      <c r="J2373" s="35"/>
      <c r="K2373" s="36"/>
      <c r="L2373" s="162"/>
    </row>
    <row r="2374" spans="1:12">
      <c r="A2374" s="303">
        <v>1356045</v>
      </c>
      <c r="B2374" s="298" t="s">
        <v>7621</v>
      </c>
      <c r="C2374" s="298" t="s">
        <v>7622</v>
      </c>
      <c r="D2374" s="298" t="s">
        <v>7623</v>
      </c>
      <c r="E2374" s="299">
        <v>3</v>
      </c>
      <c r="F2374" s="300">
        <v>44441</v>
      </c>
      <c r="G2374" s="126"/>
      <c r="H2374" s="36"/>
      <c r="I2374" s="127"/>
      <c r="J2374" s="35"/>
      <c r="K2374" s="36"/>
      <c r="L2374" s="162"/>
    </row>
    <row r="2375" spans="1:12">
      <c r="A2375" s="303">
        <v>1472597</v>
      </c>
      <c r="B2375" s="298" t="s">
        <v>7624</v>
      </c>
      <c r="C2375" s="298" t="s">
        <v>7625</v>
      </c>
      <c r="D2375" s="298" t="s">
        <v>7626</v>
      </c>
      <c r="E2375" s="299">
        <v>1</v>
      </c>
      <c r="F2375" s="300">
        <v>44910</v>
      </c>
      <c r="G2375" s="126"/>
      <c r="H2375" s="36"/>
      <c r="I2375" s="127"/>
      <c r="J2375" s="35"/>
      <c r="K2375" s="36"/>
      <c r="L2375" s="162"/>
    </row>
    <row r="2376" spans="1:12">
      <c r="A2376" s="303">
        <v>1485147</v>
      </c>
      <c r="B2376" s="298" t="s">
        <v>7627</v>
      </c>
      <c r="C2376" s="298" t="s">
        <v>7628</v>
      </c>
      <c r="D2376" s="298" t="s">
        <v>7629</v>
      </c>
      <c r="E2376" s="299">
        <v>1</v>
      </c>
      <c r="F2376" s="300">
        <v>45083</v>
      </c>
      <c r="G2376" s="126"/>
      <c r="H2376" s="36"/>
      <c r="I2376" s="127"/>
      <c r="J2376" s="35"/>
      <c r="K2376" s="36"/>
      <c r="L2376" s="162"/>
    </row>
    <row r="2377" spans="1:12">
      <c r="A2377" s="303">
        <v>1558142</v>
      </c>
      <c r="B2377" s="298" t="s">
        <v>7630</v>
      </c>
      <c r="C2377" s="298" t="s">
        <v>1620</v>
      </c>
      <c r="D2377" s="298" t="s">
        <v>7631</v>
      </c>
      <c r="E2377" s="299">
        <v>1</v>
      </c>
      <c r="F2377" s="300">
        <v>45964</v>
      </c>
      <c r="G2377" s="126"/>
      <c r="H2377" s="36"/>
      <c r="I2377" s="127"/>
      <c r="J2377" s="35"/>
      <c r="K2377" s="36"/>
      <c r="L2377" s="162"/>
    </row>
    <row r="2378" spans="1:12">
      <c r="A2378" s="303">
        <v>1378113</v>
      </c>
      <c r="B2378" s="298" t="s">
        <v>7632</v>
      </c>
      <c r="C2378" s="298" t="s">
        <v>7125</v>
      </c>
      <c r="D2378" s="298" t="s">
        <v>7633</v>
      </c>
      <c r="E2378" s="299">
        <v>1</v>
      </c>
      <c r="F2378" s="300">
        <v>44081</v>
      </c>
      <c r="G2378" s="126"/>
      <c r="H2378" s="36" t="s">
        <v>7634</v>
      </c>
      <c r="I2378" s="127" t="s">
        <v>7635</v>
      </c>
      <c r="J2378" s="35"/>
      <c r="K2378" s="36"/>
      <c r="L2378" s="162"/>
    </row>
    <row r="2379" spans="1:12">
      <c r="A2379" s="303">
        <v>1378077</v>
      </c>
      <c r="B2379" s="298" t="s">
        <v>7636</v>
      </c>
      <c r="C2379" s="298" t="s">
        <v>7637</v>
      </c>
      <c r="D2379" s="298" t="s">
        <v>7638</v>
      </c>
      <c r="E2379" s="299">
        <v>1</v>
      </c>
      <c r="F2379" s="300">
        <v>44081</v>
      </c>
      <c r="G2379" s="126"/>
      <c r="H2379" s="36" t="s">
        <v>7639</v>
      </c>
      <c r="I2379" s="127" t="s">
        <v>7635</v>
      </c>
      <c r="J2379" s="35"/>
      <c r="K2379" s="36"/>
      <c r="L2379" s="162"/>
    </row>
    <row r="2380" spans="1:12">
      <c r="A2380" s="303">
        <v>8480044</v>
      </c>
      <c r="B2380" s="298" t="s">
        <v>7640</v>
      </c>
      <c r="C2380" s="301" t="s">
        <v>7641</v>
      </c>
      <c r="D2380" s="298" t="s">
        <v>7642</v>
      </c>
      <c r="E2380" s="299">
        <v>1</v>
      </c>
      <c r="F2380" s="300">
        <v>41555</v>
      </c>
      <c r="G2380" s="126"/>
      <c r="H2380" s="36"/>
      <c r="I2380" s="127"/>
      <c r="J2380" s="35"/>
      <c r="K2380" s="36"/>
      <c r="L2380" s="162"/>
    </row>
    <row r="2381" spans="1:12">
      <c r="A2381" s="302">
        <v>1178566</v>
      </c>
      <c r="B2381" s="301" t="s">
        <v>7643</v>
      </c>
      <c r="C2381" s="301" t="s">
        <v>7637</v>
      </c>
      <c r="D2381" s="301" t="s">
        <v>7644</v>
      </c>
      <c r="E2381" s="299">
        <v>1</v>
      </c>
      <c r="F2381" s="300">
        <v>42597</v>
      </c>
      <c r="G2381" s="126"/>
      <c r="H2381" s="36" t="s">
        <v>45</v>
      </c>
      <c r="I2381" s="127" t="s">
        <v>45</v>
      </c>
      <c r="J2381" s="35"/>
      <c r="K2381" s="36"/>
      <c r="L2381" s="162"/>
    </row>
    <row r="2382" spans="1:12">
      <c r="A2382" s="302">
        <v>1178454</v>
      </c>
      <c r="B2382" s="301" t="s">
        <v>7645</v>
      </c>
      <c r="C2382" s="301" t="s">
        <v>7637</v>
      </c>
      <c r="D2382" s="301" t="s">
        <v>7644</v>
      </c>
      <c r="E2382" s="299">
        <v>1</v>
      </c>
      <c r="F2382" s="300">
        <v>42597</v>
      </c>
      <c r="G2382" s="126"/>
      <c r="H2382" s="36" t="s">
        <v>45</v>
      </c>
      <c r="I2382" s="127" t="s">
        <v>45</v>
      </c>
      <c r="J2382" s="35"/>
      <c r="K2382" s="36"/>
      <c r="L2382" s="162"/>
    </row>
    <row r="2383" spans="1:12">
      <c r="A2383" s="302">
        <v>1178567</v>
      </c>
      <c r="B2383" s="301" t="s">
        <v>7646</v>
      </c>
      <c r="C2383" s="301" t="s">
        <v>7641</v>
      </c>
      <c r="D2383" s="301" t="s">
        <v>7647</v>
      </c>
      <c r="E2383" s="299">
        <v>1</v>
      </c>
      <c r="F2383" s="300">
        <v>42597</v>
      </c>
      <c r="G2383" s="126"/>
      <c r="H2383" s="36" t="s">
        <v>45</v>
      </c>
      <c r="I2383" s="127" t="s">
        <v>45</v>
      </c>
      <c r="J2383" s="35"/>
      <c r="K2383" s="36"/>
      <c r="L2383" s="162"/>
    </row>
    <row r="2384" spans="1:12">
      <c r="A2384" s="302">
        <v>1178455</v>
      </c>
      <c r="B2384" s="301" t="s">
        <v>7648</v>
      </c>
      <c r="C2384" s="301" t="s">
        <v>7641</v>
      </c>
      <c r="D2384" s="301" t="s">
        <v>7647</v>
      </c>
      <c r="E2384" s="299">
        <v>1</v>
      </c>
      <c r="F2384" s="300">
        <v>42597</v>
      </c>
      <c r="G2384" s="126"/>
      <c r="H2384" s="36" t="s">
        <v>45</v>
      </c>
      <c r="I2384" s="127" t="s">
        <v>45</v>
      </c>
      <c r="J2384" s="35"/>
      <c r="K2384" s="36"/>
      <c r="L2384" s="162"/>
    </row>
    <row r="2385" spans="1:12">
      <c r="A2385" s="304">
        <v>1321971</v>
      </c>
      <c r="B2385" s="301" t="s">
        <v>7649</v>
      </c>
      <c r="C2385" s="301" t="s">
        <v>7125</v>
      </c>
      <c r="D2385" s="301" t="s">
        <v>7650</v>
      </c>
      <c r="E2385" s="299">
        <v>1</v>
      </c>
      <c r="F2385" s="300">
        <v>42565</v>
      </c>
      <c r="G2385" s="126">
        <v>117461</v>
      </c>
      <c r="H2385" s="36" t="s">
        <v>45</v>
      </c>
      <c r="I2385" s="127" t="s">
        <v>7128</v>
      </c>
      <c r="J2385" s="35"/>
      <c r="K2385" s="36"/>
      <c r="L2385" s="162"/>
    </row>
    <row r="2386" spans="1:12">
      <c r="A2386" s="303">
        <v>1327872</v>
      </c>
      <c r="B2386" s="298" t="s">
        <v>7651</v>
      </c>
      <c r="C2386" s="298" t="s">
        <v>7652</v>
      </c>
      <c r="D2386" s="298" t="s">
        <v>7650</v>
      </c>
      <c r="E2386" s="299">
        <v>5</v>
      </c>
      <c r="F2386" s="300">
        <v>44287</v>
      </c>
      <c r="G2386" s="126">
        <v>800520</v>
      </c>
      <c r="H2386" s="36" t="s">
        <v>7653</v>
      </c>
      <c r="I2386" s="127" t="s">
        <v>7128</v>
      </c>
      <c r="J2386" s="35"/>
      <c r="K2386" s="36"/>
      <c r="L2386" s="162"/>
    </row>
    <row r="2387" spans="1:12">
      <c r="A2387" s="297">
        <v>1327840</v>
      </c>
      <c r="B2387" s="298" t="s">
        <v>7654</v>
      </c>
      <c r="C2387" s="298" t="s">
        <v>7655</v>
      </c>
      <c r="D2387" s="298" t="s">
        <v>7650</v>
      </c>
      <c r="E2387" s="299">
        <v>5</v>
      </c>
      <c r="F2387" s="300">
        <v>44287</v>
      </c>
      <c r="G2387" s="126">
        <v>800523</v>
      </c>
      <c r="H2387" s="36" t="s">
        <v>7656</v>
      </c>
      <c r="I2387" s="127" t="s">
        <v>7128</v>
      </c>
      <c r="J2387" s="35"/>
      <c r="K2387" s="36"/>
      <c r="L2387" s="162"/>
    </row>
    <row r="2388" spans="1:12">
      <c r="A2388" s="303">
        <v>1327881</v>
      </c>
      <c r="B2388" s="298" t="s">
        <v>7657</v>
      </c>
      <c r="C2388" s="298" t="s">
        <v>7658</v>
      </c>
      <c r="D2388" s="298" t="s">
        <v>7650</v>
      </c>
      <c r="E2388" s="299">
        <v>5</v>
      </c>
      <c r="F2388" s="300">
        <v>44287</v>
      </c>
      <c r="G2388" s="126">
        <v>800524</v>
      </c>
      <c r="H2388" s="36" t="s">
        <v>7659</v>
      </c>
      <c r="I2388" s="127" t="s">
        <v>7128</v>
      </c>
      <c r="J2388" s="35"/>
      <c r="K2388" s="36"/>
      <c r="L2388" s="162"/>
    </row>
    <row r="2389" spans="1:12">
      <c r="A2389" s="297">
        <v>1327882</v>
      </c>
      <c r="B2389" s="298" t="s">
        <v>7660</v>
      </c>
      <c r="C2389" s="298" t="s">
        <v>7661</v>
      </c>
      <c r="D2389" s="298" t="s">
        <v>7650</v>
      </c>
      <c r="E2389" s="299">
        <v>5</v>
      </c>
      <c r="F2389" s="300">
        <v>44287</v>
      </c>
      <c r="G2389" s="126">
        <v>873324</v>
      </c>
      <c r="H2389" s="36" t="s">
        <v>7662</v>
      </c>
      <c r="I2389" s="127" t="s">
        <v>7128</v>
      </c>
      <c r="J2389" s="35"/>
      <c r="K2389" s="36"/>
      <c r="L2389" s="162"/>
    </row>
    <row r="2390" spans="1:12">
      <c r="A2390" s="297">
        <v>1337861</v>
      </c>
      <c r="B2390" s="298" t="s">
        <v>7663</v>
      </c>
      <c r="C2390" s="298" t="s">
        <v>7664</v>
      </c>
      <c r="D2390" s="298" t="s">
        <v>7665</v>
      </c>
      <c r="E2390" s="299">
        <v>5</v>
      </c>
      <c r="F2390" s="300">
        <v>44287</v>
      </c>
      <c r="G2390" s="126">
        <v>950290</v>
      </c>
      <c r="H2390" s="36" t="s">
        <v>7666</v>
      </c>
      <c r="I2390" s="127" t="s">
        <v>1687</v>
      </c>
      <c r="J2390" s="35"/>
      <c r="K2390" s="36"/>
      <c r="L2390" s="162"/>
    </row>
    <row r="2391" spans="1:12">
      <c r="A2391" s="297">
        <v>1337808</v>
      </c>
      <c r="B2391" s="298" t="s">
        <v>7667</v>
      </c>
      <c r="C2391" s="298" t="s">
        <v>7668</v>
      </c>
      <c r="D2391" s="298" t="s">
        <v>7665</v>
      </c>
      <c r="E2391" s="299">
        <v>5</v>
      </c>
      <c r="F2391" s="300">
        <v>44287</v>
      </c>
      <c r="G2391" s="126"/>
      <c r="H2391" s="36" t="s">
        <v>7669</v>
      </c>
      <c r="I2391" s="127" t="s">
        <v>1687</v>
      </c>
      <c r="J2391" s="35"/>
      <c r="K2391" s="36"/>
      <c r="L2391" s="162"/>
    </row>
    <row r="2392" spans="1:12">
      <c r="A2392" s="297">
        <v>1337740</v>
      </c>
      <c r="B2392" s="298" t="s">
        <v>7670</v>
      </c>
      <c r="C2392" s="298" t="s">
        <v>7671</v>
      </c>
      <c r="D2392" s="298" t="s">
        <v>7672</v>
      </c>
      <c r="E2392" s="299">
        <v>4</v>
      </c>
      <c r="F2392" s="300">
        <v>44287</v>
      </c>
      <c r="G2392" s="126">
        <v>950289</v>
      </c>
      <c r="H2392" s="36" t="s">
        <v>7673</v>
      </c>
      <c r="I2392" s="127" t="s">
        <v>1677</v>
      </c>
      <c r="J2392" s="35"/>
      <c r="K2392" s="36"/>
      <c r="L2392" s="162"/>
    </row>
    <row r="2393" spans="1:12">
      <c r="A2393" s="303">
        <v>1327901</v>
      </c>
      <c r="B2393" s="298" t="s">
        <v>7674</v>
      </c>
      <c r="C2393" s="298" t="s">
        <v>7664</v>
      </c>
      <c r="D2393" s="298" t="s">
        <v>7675</v>
      </c>
      <c r="E2393" s="299">
        <v>4</v>
      </c>
      <c r="F2393" s="300">
        <v>44287</v>
      </c>
      <c r="G2393" s="126">
        <v>990402</v>
      </c>
      <c r="H2393" s="36" t="s">
        <v>7676</v>
      </c>
      <c r="I2393" s="127" t="s">
        <v>1225</v>
      </c>
      <c r="J2393" s="35"/>
      <c r="K2393" s="36"/>
      <c r="L2393" s="162"/>
    </row>
    <row r="2394" spans="1:12">
      <c r="A2394" s="297">
        <v>1327891</v>
      </c>
      <c r="B2394" s="298" t="s">
        <v>7677</v>
      </c>
      <c r="C2394" s="298" t="s">
        <v>7678</v>
      </c>
      <c r="D2394" s="298" t="s">
        <v>7679</v>
      </c>
      <c r="E2394" s="299">
        <v>4</v>
      </c>
      <c r="F2394" s="300">
        <v>44287</v>
      </c>
      <c r="G2394" s="126">
        <v>828909</v>
      </c>
      <c r="H2394" s="36" t="s">
        <v>7680</v>
      </c>
      <c r="I2394" s="127" t="s">
        <v>7588</v>
      </c>
      <c r="J2394" s="35"/>
      <c r="K2394" s="36"/>
      <c r="L2394" s="162"/>
    </row>
    <row r="2395" spans="1:12">
      <c r="A2395" s="297">
        <v>957798</v>
      </c>
      <c r="B2395" s="298" t="s">
        <v>7681</v>
      </c>
      <c r="C2395" s="298" t="s">
        <v>7682</v>
      </c>
      <c r="D2395" s="298" t="s">
        <v>7679</v>
      </c>
      <c r="E2395" s="299">
        <v>4</v>
      </c>
      <c r="F2395" s="300">
        <v>44287</v>
      </c>
      <c r="G2395" s="126"/>
      <c r="H2395" s="36" t="s">
        <v>7683</v>
      </c>
      <c r="I2395" s="127" t="s">
        <v>7588</v>
      </c>
      <c r="J2395" s="35"/>
      <c r="K2395" s="36"/>
      <c r="L2395" s="162"/>
    </row>
    <row r="2396" spans="1:12">
      <c r="A2396" s="297">
        <v>1327883</v>
      </c>
      <c r="B2396" s="298" t="s">
        <v>7684</v>
      </c>
      <c r="C2396" s="298" t="s">
        <v>7685</v>
      </c>
      <c r="D2396" s="298" t="s">
        <v>7679</v>
      </c>
      <c r="E2396" s="299">
        <v>4</v>
      </c>
      <c r="F2396" s="300">
        <v>44287</v>
      </c>
      <c r="G2396" s="126">
        <v>828910</v>
      </c>
      <c r="H2396" s="36" t="s">
        <v>7686</v>
      </c>
      <c r="I2396" s="127" t="s">
        <v>7588</v>
      </c>
      <c r="J2396" s="35"/>
      <c r="K2396" s="36"/>
      <c r="L2396" s="162"/>
    </row>
    <row r="2397" spans="1:12">
      <c r="A2397" s="297">
        <v>1327857</v>
      </c>
      <c r="B2397" s="298" t="s">
        <v>7687</v>
      </c>
      <c r="C2397" s="298" t="s">
        <v>7664</v>
      </c>
      <c r="D2397" s="298" t="s">
        <v>7688</v>
      </c>
      <c r="E2397" s="299">
        <v>4</v>
      </c>
      <c r="F2397" s="300">
        <v>44287</v>
      </c>
      <c r="G2397" s="126">
        <v>828911</v>
      </c>
      <c r="H2397" s="36" t="s">
        <v>7689</v>
      </c>
      <c r="I2397" s="127" t="s">
        <v>7588</v>
      </c>
      <c r="J2397" s="35"/>
      <c r="K2397" s="36"/>
      <c r="L2397" s="162"/>
    </row>
    <row r="2398" spans="1:12">
      <c r="A2398" s="297" t="s">
        <v>174</v>
      </c>
      <c r="B2398" s="298" t="s">
        <v>7690</v>
      </c>
      <c r="C2398" s="298" t="s">
        <v>7691</v>
      </c>
      <c r="D2398" s="298" t="s">
        <v>7692</v>
      </c>
      <c r="E2398" s="299">
        <v>4</v>
      </c>
      <c r="F2398" s="300">
        <v>44287</v>
      </c>
      <c r="G2398" s="126"/>
      <c r="H2398" s="36"/>
      <c r="I2398" s="127"/>
      <c r="J2398" s="35"/>
      <c r="K2398" s="36"/>
      <c r="L2398" s="162"/>
    </row>
    <row r="2399" spans="1:12">
      <c r="A2399" s="297" t="s">
        <v>174</v>
      </c>
      <c r="B2399" s="298" t="s">
        <v>7690</v>
      </c>
      <c r="C2399" s="298" t="s">
        <v>7693</v>
      </c>
      <c r="D2399" s="298" t="s">
        <v>7694</v>
      </c>
      <c r="E2399" s="299">
        <v>4</v>
      </c>
      <c r="F2399" s="300">
        <v>44287</v>
      </c>
      <c r="G2399" s="126"/>
      <c r="H2399" s="36"/>
      <c r="I2399" s="127"/>
      <c r="J2399" s="35"/>
      <c r="K2399" s="36"/>
      <c r="L2399" s="162"/>
    </row>
    <row r="2400" spans="1:12">
      <c r="A2400" s="297">
        <v>1331505</v>
      </c>
      <c r="B2400" s="298" t="s">
        <v>7695</v>
      </c>
      <c r="C2400" s="298" t="s">
        <v>7696</v>
      </c>
      <c r="D2400" s="298" t="s">
        <v>7697</v>
      </c>
      <c r="E2400" s="299">
        <v>4</v>
      </c>
      <c r="F2400" s="300">
        <v>44287</v>
      </c>
      <c r="G2400" s="126"/>
      <c r="H2400" s="36"/>
      <c r="I2400" s="127"/>
      <c r="J2400" s="35"/>
      <c r="K2400" s="36"/>
      <c r="L2400" s="162"/>
    </row>
    <row r="2401" spans="1:12">
      <c r="A2401" s="297">
        <v>1155274</v>
      </c>
      <c r="B2401" s="298" t="s">
        <v>7125</v>
      </c>
      <c r="C2401" s="298" t="s">
        <v>7698</v>
      </c>
      <c r="D2401" s="298" t="s">
        <v>7699</v>
      </c>
      <c r="E2401" s="299">
        <v>3</v>
      </c>
      <c r="F2401" s="300">
        <v>44287</v>
      </c>
      <c r="G2401" s="126"/>
      <c r="H2401" s="36"/>
      <c r="I2401" s="127"/>
      <c r="J2401" s="35"/>
      <c r="K2401" s="36"/>
      <c r="L2401" s="162"/>
    </row>
    <row r="2402" spans="1:12" s="39" customFormat="1">
      <c r="A2402" s="297">
        <v>1319794</v>
      </c>
      <c r="B2402" s="298" t="s">
        <v>7700</v>
      </c>
      <c r="C2402" s="298" t="s">
        <v>7701</v>
      </c>
      <c r="D2402" s="298" t="s">
        <v>7702</v>
      </c>
      <c r="E2402" s="299">
        <v>5</v>
      </c>
      <c r="F2402" s="300">
        <v>44879</v>
      </c>
      <c r="G2402" s="126"/>
      <c r="H2402" s="36"/>
      <c r="I2402" s="127"/>
      <c r="J2402" s="52"/>
      <c r="K2402" s="53"/>
      <c r="L2402" s="169"/>
    </row>
    <row r="2403" spans="1:12" s="39" customFormat="1">
      <c r="A2403" s="297">
        <v>1319782</v>
      </c>
      <c r="B2403" s="298" t="s">
        <v>7700</v>
      </c>
      <c r="C2403" s="298" t="s">
        <v>7703</v>
      </c>
      <c r="D2403" s="298" t="s">
        <v>7704</v>
      </c>
      <c r="E2403" s="299">
        <v>5</v>
      </c>
      <c r="F2403" s="300">
        <v>44287</v>
      </c>
      <c r="G2403" s="126"/>
      <c r="H2403" s="36"/>
      <c r="I2403" s="127"/>
      <c r="J2403" s="52"/>
      <c r="K2403" s="53"/>
      <c r="L2403" s="169"/>
    </row>
    <row r="2404" spans="1:12" s="39" customFormat="1">
      <c r="A2404" s="303">
        <v>1358470</v>
      </c>
      <c r="B2404" s="298" t="s">
        <v>7705</v>
      </c>
      <c r="C2404" s="298" t="s">
        <v>7685</v>
      </c>
      <c r="D2404" s="298" t="s">
        <v>7706</v>
      </c>
      <c r="E2404" s="299">
        <v>2</v>
      </c>
      <c r="F2404" s="300">
        <v>44287</v>
      </c>
      <c r="G2404" s="126"/>
      <c r="H2404" s="36"/>
      <c r="I2404" s="127"/>
      <c r="J2404" s="52"/>
      <c r="K2404" s="53"/>
      <c r="L2404" s="169"/>
    </row>
    <row r="2405" spans="1:12" s="39" customFormat="1">
      <c r="A2405" s="303">
        <v>1377219</v>
      </c>
      <c r="B2405" s="298" t="s">
        <v>7707</v>
      </c>
      <c r="C2405" s="298" t="s">
        <v>359</v>
      </c>
      <c r="D2405" s="298" t="s">
        <v>7708</v>
      </c>
      <c r="E2405" s="299">
        <v>2</v>
      </c>
      <c r="F2405" s="300">
        <v>44287</v>
      </c>
      <c r="G2405" s="126"/>
      <c r="H2405" s="36"/>
      <c r="I2405" s="127"/>
      <c r="J2405" s="52"/>
      <c r="K2405" s="53"/>
      <c r="L2405" s="169"/>
    </row>
    <row r="2406" spans="1:12" s="39" customFormat="1">
      <c r="A2406" s="303">
        <v>1470814</v>
      </c>
      <c r="B2406" s="298" t="s">
        <v>7709</v>
      </c>
      <c r="C2406" s="298" t="s">
        <v>7710</v>
      </c>
      <c r="D2406" s="298" t="s">
        <v>7711</v>
      </c>
      <c r="E2406" s="299">
        <v>1</v>
      </c>
      <c r="F2406" s="300">
        <v>44879</v>
      </c>
      <c r="G2406" s="126"/>
      <c r="H2406" s="36"/>
      <c r="I2406" s="127"/>
      <c r="J2406" s="52"/>
      <c r="K2406" s="53"/>
      <c r="L2406" s="169"/>
    </row>
    <row r="2407" spans="1:12" s="39" customFormat="1">
      <c r="A2407" s="303">
        <v>1472604</v>
      </c>
      <c r="B2407" s="298" t="s">
        <v>7712</v>
      </c>
      <c r="C2407" s="298" t="s">
        <v>1643</v>
      </c>
      <c r="D2407" s="298" t="s">
        <v>7713</v>
      </c>
      <c r="E2407" s="299">
        <v>1</v>
      </c>
      <c r="F2407" s="300">
        <v>44907</v>
      </c>
      <c r="G2407" s="126"/>
      <c r="H2407" s="36"/>
      <c r="I2407" s="127"/>
      <c r="J2407" s="52"/>
      <c r="K2407" s="53"/>
      <c r="L2407" s="169"/>
    </row>
    <row r="2408" spans="1:12" s="39" customFormat="1">
      <c r="A2408" s="303">
        <v>1485148</v>
      </c>
      <c r="B2408" s="298" t="s">
        <v>7714</v>
      </c>
      <c r="C2408" s="298" t="s">
        <v>1737</v>
      </c>
      <c r="D2408" s="298" t="s">
        <v>7715</v>
      </c>
      <c r="E2408" s="299">
        <v>1</v>
      </c>
      <c r="F2408" s="300">
        <v>45083</v>
      </c>
      <c r="G2408" s="126"/>
      <c r="H2408" s="36"/>
      <c r="I2408" s="127"/>
      <c r="J2408" s="52"/>
      <c r="K2408" s="53"/>
      <c r="L2408" s="169"/>
    </row>
    <row r="2409" spans="1:12" s="39" customFormat="1" hidden="1">
      <c r="A2409" s="305">
        <v>1452326</v>
      </c>
      <c r="B2409" s="306" t="s">
        <v>7716</v>
      </c>
      <c r="C2409" s="306" t="s">
        <v>2242</v>
      </c>
      <c r="D2409" s="306" t="s">
        <v>7717</v>
      </c>
      <c r="E2409" s="307">
        <v>1</v>
      </c>
      <c r="F2409" s="300">
        <v>46036</v>
      </c>
      <c r="G2409" s="126">
        <v>1452326</v>
      </c>
      <c r="H2409" s="36" t="s">
        <v>45</v>
      </c>
      <c r="I2409" s="127" t="s">
        <v>7718</v>
      </c>
      <c r="J2409" s="52"/>
      <c r="K2409" s="53"/>
      <c r="L2409" s="169"/>
    </row>
    <row r="2410" spans="1:12" s="39" customFormat="1" hidden="1">
      <c r="A2410" s="305">
        <v>1452297</v>
      </c>
      <c r="B2410" s="306" t="s">
        <v>7719</v>
      </c>
      <c r="C2410" s="306" t="s">
        <v>2242</v>
      </c>
      <c r="D2410" s="306" t="s">
        <v>7720</v>
      </c>
      <c r="E2410" s="307">
        <v>1</v>
      </c>
      <c r="F2410" s="300">
        <v>46036</v>
      </c>
      <c r="G2410" s="126">
        <v>1452297</v>
      </c>
      <c r="H2410" s="36" t="s">
        <v>45</v>
      </c>
      <c r="I2410" s="127" t="s">
        <v>7721</v>
      </c>
      <c r="J2410" s="52"/>
      <c r="K2410" s="53"/>
      <c r="L2410" s="169"/>
    </row>
    <row r="2411" spans="1:12">
      <c r="A2411" s="303">
        <v>1321436</v>
      </c>
      <c r="B2411" s="298" t="s">
        <v>7722</v>
      </c>
      <c r="C2411" s="298" t="s">
        <v>7723</v>
      </c>
      <c r="D2411" s="298" t="s">
        <v>7724</v>
      </c>
      <c r="E2411" s="299">
        <v>3</v>
      </c>
      <c r="F2411" s="300">
        <v>44510</v>
      </c>
      <c r="G2411" s="126">
        <v>115364</v>
      </c>
      <c r="H2411" s="36" t="s">
        <v>7725</v>
      </c>
      <c r="I2411" s="127" t="s">
        <v>7726</v>
      </c>
      <c r="J2411" s="35"/>
      <c r="K2411" s="36"/>
      <c r="L2411" s="162"/>
    </row>
    <row r="2412" spans="1:12">
      <c r="A2412" s="297">
        <v>1321457</v>
      </c>
      <c r="B2412" s="298" t="s">
        <v>7727</v>
      </c>
      <c r="C2412" s="298" t="s">
        <v>7723</v>
      </c>
      <c r="D2412" s="298" t="s">
        <v>7724</v>
      </c>
      <c r="E2412" s="299">
        <v>3</v>
      </c>
      <c r="F2412" s="300">
        <v>44510</v>
      </c>
      <c r="G2412" s="126">
        <v>115365</v>
      </c>
      <c r="H2412" s="36" t="s">
        <v>7728</v>
      </c>
      <c r="I2412" s="127" t="s">
        <v>7726</v>
      </c>
      <c r="J2412" s="35"/>
      <c r="K2412" s="36"/>
      <c r="L2412" s="162"/>
    </row>
    <row r="2413" spans="1:12">
      <c r="A2413" s="297">
        <v>1321494</v>
      </c>
      <c r="B2413" s="298" t="s">
        <v>7729</v>
      </c>
      <c r="C2413" s="298" t="s">
        <v>7723</v>
      </c>
      <c r="D2413" s="298" t="s">
        <v>7724</v>
      </c>
      <c r="E2413" s="299">
        <v>3</v>
      </c>
      <c r="F2413" s="300">
        <v>44510</v>
      </c>
      <c r="G2413" s="126">
        <v>115366</v>
      </c>
      <c r="H2413" s="36" t="s">
        <v>7730</v>
      </c>
      <c r="I2413" s="127" t="s">
        <v>7726</v>
      </c>
      <c r="J2413" s="35"/>
      <c r="K2413" s="36"/>
      <c r="L2413" s="162"/>
    </row>
    <row r="2414" spans="1:12">
      <c r="A2414" s="303">
        <v>1510097</v>
      </c>
      <c r="B2414" s="298" t="s">
        <v>7731</v>
      </c>
      <c r="C2414" s="298" t="s">
        <v>7732</v>
      </c>
      <c r="D2414" s="298" t="s">
        <v>7724</v>
      </c>
      <c r="E2414" s="299">
        <v>4</v>
      </c>
      <c r="F2414" s="300">
        <v>45428</v>
      </c>
      <c r="G2414" s="126" t="s">
        <v>45</v>
      </c>
      <c r="H2414" s="36" t="s">
        <v>7733</v>
      </c>
      <c r="I2414" s="127" t="s">
        <v>7734</v>
      </c>
      <c r="J2414" s="35"/>
      <c r="K2414" s="36"/>
      <c r="L2414" s="162"/>
    </row>
    <row r="2415" spans="1:12">
      <c r="A2415" s="302">
        <v>1327819</v>
      </c>
      <c r="B2415" s="301" t="s">
        <v>7735</v>
      </c>
      <c r="C2415" s="301" t="s">
        <v>7736</v>
      </c>
      <c r="D2415" s="301" t="s">
        <v>7737</v>
      </c>
      <c r="E2415" s="299">
        <v>2</v>
      </c>
      <c r="F2415" s="300">
        <v>43503</v>
      </c>
      <c r="G2415" s="126">
        <v>113326</v>
      </c>
      <c r="H2415" s="36" t="s">
        <v>7738</v>
      </c>
      <c r="I2415" s="127" t="s">
        <v>2137</v>
      </c>
      <c r="J2415" s="35"/>
      <c r="K2415" s="36"/>
      <c r="L2415" s="162"/>
    </row>
    <row r="2416" spans="1:12">
      <c r="A2416" s="303">
        <v>1385246</v>
      </c>
      <c r="B2416" s="298" t="s">
        <v>7739</v>
      </c>
      <c r="C2416" s="298" t="s">
        <v>7740</v>
      </c>
      <c r="D2416" s="298" t="s">
        <v>7741</v>
      </c>
      <c r="E2416" s="299">
        <v>2</v>
      </c>
      <c r="F2416" s="300">
        <v>44158</v>
      </c>
      <c r="G2416" s="126">
        <v>1136002</v>
      </c>
      <c r="H2416" s="36" t="s">
        <v>7742</v>
      </c>
      <c r="I2416" s="127" t="s">
        <v>7743</v>
      </c>
      <c r="J2416" s="35"/>
      <c r="K2416" s="36"/>
      <c r="L2416" s="162"/>
    </row>
    <row r="2417" spans="1:12">
      <c r="A2417" s="303">
        <v>1385210</v>
      </c>
      <c r="B2417" s="298" t="s">
        <v>7744</v>
      </c>
      <c r="C2417" s="298" t="s">
        <v>7740</v>
      </c>
      <c r="D2417" s="298" t="s">
        <v>7741</v>
      </c>
      <c r="E2417" s="299">
        <v>2</v>
      </c>
      <c r="F2417" s="300">
        <v>44158</v>
      </c>
      <c r="G2417" s="126">
        <v>1136003</v>
      </c>
      <c r="H2417" s="36" t="s">
        <v>7745</v>
      </c>
      <c r="I2417" s="127" t="s">
        <v>7743</v>
      </c>
      <c r="J2417" s="35"/>
      <c r="K2417" s="36"/>
      <c r="L2417" s="162"/>
    </row>
    <row r="2418" spans="1:12">
      <c r="A2418" s="303">
        <v>1385217</v>
      </c>
      <c r="B2418" s="298" t="s">
        <v>7746</v>
      </c>
      <c r="C2418" s="298" t="s">
        <v>7740</v>
      </c>
      <c r="D2418" s="298" t="s">
        <v>7741</v>
      </c>
      <c r="E2418" s="299">
        <v>2</v>
      </c>
      <c r="F2418" s="300">
        <v>44158</v>
      </c>
      <c r="G2418" s="126">
        <v>1136004</v>
      </c>
      <c r="H2418" s="36" t="s">
        <v>7745</v>
      </c>
      <c r="I2418" s="127" t="s">
        <v>7743</v>
      </c>
      <c r="J2418" s="35"/>
      <c r="K2418" s="36"/>
      <c r="L2418" s="162"/>
    </row>
    <row r="2419" spans="1:12">
      <c r="A2419" s="303">
        <v>1356055</v>
      </c>
      <c r="B2419" s="298" t="s">
        <v>7747</v>
      </c>
      <c r="C2419" s="298" t="s">
        <v>7641</v>
      </c>
      <c r="D2419" s="298" t="s">
        <v>7748</v>
      </c>
      <c r="E2419" s="299">
        <v>1</v>
      </c>
      <c r="F2419" s="300">
        <v>43775</v>
      </c>
      <c r="G2419" s="126"/>
      <c r="H2419" s="36"/>
      <c r="I2419" s="127"/>
      <c r="J2419" s="35"/>
      <c r="K2419" s="36"/>
      <c r="L2419" s="162"/>
    </row>
    <row r="2420" spans="1:12">
      <c r="A2420" s="303">
        <v>1355503</v>
      </c>
      <c r="B2420" s="298" t="s">
        <v>7749</v>
      </c>
      <c r="C2420" s="298" t="s">
        <v>7750</v>
      </c>
      <c r="D2420" s="298" t="s">
        <v>7751</v>
      </c>
      <c r="E2420" s="299">
        <v>3</v>
      </c>
      <c r="F2420" s="300">
        <v>44694</v>
      </c>
      <c r="G2420" s="126"/>
      <c r="H2420" s="36"/>
      <c r="I2420" s="127"/>
      <c r="J2420" s="35"/>
      <c r="K2420" s="36"/>
      <c r="L2420" s="162"/>
    </row>
    <row r="2421" spans="1:12">
      <c r="A2421" s="303">
        <v>1355506</v>
      </c>
      <c r="B2421" s="298" t="s">
        <v>7752</v>
      </c>
      <c r="C2421" s="298" t="s">
        <v>7750</v>
      </c>
      <c r="D2421" s="298" t="s">
        <v>7751</v>
      </c>
      <c r="E2421" s="299">
        <v>3</v>
      </c>
      <c r="F2421" s="300">
        <v>44694</v>
      </c>
      <c r="G2421" s="126"/>
      <c r="H2421" s="36"/>
      <c r="I2421" s="127"/>
      <c r="J2421" s="35"/>
      <c r="K2421" s="36"/>
      <c r="L2421" s="162"/>
    </row>
    <row r="2422" spans="1:12">
      <c r="A2422" s="303">
        <v>1355498</v>
      </c>
      <c r="B2422" s="298" t="s">
        <v>7753</v>
      </c>
      <c r="C2422" s="298" t="s">
        <v>7750</v>
      </c>
      <c r="D2422" s="298" t="s">
        <v>7754</v>
      </c>
      <c r="E2422" s="299">
        <v>2</v>
      </c>
      <c r="F2422" s="300">
        <v>44694</v>
      </c>
      <c r="G2422" s="126"/>
      <c r="H2422" s="36"/>
      <c r="I2422" s="127"/>
      <c r="J2422" s="35"/>
      <c r="K2422" s="36"/>
      <c r="L2422" s="162"/>
    </row>
    <row r="2423" spans="1:12">
      <c r="A2423" s="308">
        <v>1176842</v>
      </c>
      <c r="B2423" s="309" t="s">
        <v>7755</v>
      </c>
      <c r="C2423" s="310" t="s">
        <v>7756</v>
      </c>
      <c r="D2423" s="311" t="s">
        <v>7757</v>
      </c>
    </row>
    <row r="2424" spans="1:12">
      <c r="A2424" s="308">
        <v>1176843</v>
      </c>
      <c r="B2424" s="309" t="s">
        <v>7758</v>
      </c>
      <c r="C2424" s="310" t="s">
        <v>7759</v>
      </c>
      <c r="D2424" s="311" t="s">
        <v>7757</v>
      </c>
    </row>
    <row r="2425" spans="1:12">
      <c r="A2425" s="317">
        <v>1321074</v>
      </c>
      <c r="B2425" s="309" t="s">
        <v>7760</v>
      </c>
      <c r="C2425" s="318"/>
      <c r="D2425" s="311" t="s">
        <v>7761</v>
      </c>
    </row>
    <row r="2426" spans="1:12">
      <c r="A2426" s="317">
        <v>1321066</v>
      </c>
      <c r="B2426" s="309" t="s">
        <v>7762</v>
      </c>
      <c r="C2426" s="318"/>
      <c r="D2426" s="311" t="s">
        <v>7763</v>
      </c>
    </row>
    <row r="2427" spans="1:12">
      <c r="A2427" s="319">
        <v>746830</v>
      </c>
      <c r="B2427" s="320" t="s">
        <v>7764</v>
      </c>
      <c r="C2427" s="321"/>
      <c r="D2427" s="322" t="s">
        <v>7765</v>
      </c>
    </row>
    <row r="2428" spans="1:12">
      <c r="A2428" s="30">
        <v>1367999</v>
      </c>
      <c r="B2428" s="29" t="s">
        <v>7766</v>
      </c>
      <c r="C2428" s="29" t="s">
        <v>7767</v>
      </c>
      <c r="D2428" s="29" t="s">
        <v>7768</v>
      </c>
    </row>
    <row r="2429" spans="1:12">
      <c r="A2429" s="30">
        <v>1368024</v>
      </c>
      <c r="B2429" s="29" t="s">
        <v>7769</v>
      </c>
      <c r="C2429" s="29" t="s">
        <v>7767</v>
      </c>
      <c r="D2429" s="29" t="s">
        <v>7768</v>
      </c>
    </row>
    <row r="2430" spans="1:12">
      <c r="A2430" s="30">
        <v>1367754</v>
      </c>
      <c r="B2430" s="29" t="s">
        <v>7770</v>
      </c>
      <c r="C2430" s="29" t="s">
        <v>7771</v>
      </c>
      <c r="D2430" s="29" t="s">
        <v>7772</v>
      </c>
    </row>
    <row r="2431" spans="1:12">
      <c r="A2431" s="30">
        <v>1368000</v>
      </c>
      <c r="B2431" s="29" t="s">
        <v>7773</v>
      </c>
      <c r="C2431" s="29" t="s">
        <v>7771</v>
      </c>
      <c r="D2431" s="29" t="s">
        <v>7772</v>
      </c>
    </row>
    <row r="2432" spans="1:12">
      <c r="A2432" s="30">
        <v>1369736</v>
      </c>
      <c r="B2432" s="29" t="s">
        <v>7774</v>
      </c>
      <c r="C2432" s="29" t="s">
        <v>7775</v>
      </c>
      <c r="D2432" s="29" t="s">
        <v>7776</v>
      </c>
    </row>
    <row r="2433" spans="1:4">
      <c r="A2433" s="30">
        <v>1369754</v>
      </c>
      <c r="B2433" s="29" t="s">
        <v>7777</v>
      </c>
      <c r="C2433" s="29" t="s">
        <v>7775</v>
      </c>
      <c r="D2433" s="29" t="s">
        <v>7776</v>
      </c>
    </row>
    <row r="2434" spans="1:4">
      <c r="A2434" s="30">
        <v>1369737</v>
      </c>
      <c r="B2434" s="29" t="s">
        <v>7778</v>
      </c>
      <c r="C2434" s="29" t="s">
        <v>7779</v>
      </c>
      <c r="D2434" s="29" t="s">
        <v>7780</v>
      </c>
    </row>
    <row r="2435" spans="1:4">
      <c r="A2435" s="30">
        <v>1369753</v>
      </c>
      <c r="B2435" s="29" t="s">
        <v>7781</v>
      </c>
      <c r="C2435" s="29" t="s">
        <v>7779</v>
      </c>
      <c r="D2435" s="29" t="s">
        <v>7780</v>
      </c>
    </row>
    <row r="2436" spans="1:4">
      <c r="A2436" s="30">
        <v>1456847</v>
      </c>
      <c r="B2436" s="29" t="s">
        <v>7782</v>
      </c>
      <c r="C2436" s="29" t="s">
        <v>7783</v>
      </c>
      <c r="D2436" s="29" t="s">
        <v>7784</v>
      </c>
    </row>
    <row r="2437" spans="1:4">
      <c r="A2437" s="30">
        <v>1456884</v>
      </c>
      <c r="B2437" s="29" t="s">
        <v>7785</v>
      </c>
      <c r="C2437" s="29" t="s">
        <v>7783</v>
      </c>
      <c r="D2437" s="29" t="s">
        <v>7784</v>
      </c>
    </row>
    <row r="2438" spans="1:4">
      <c r="A2438" s="30">
        <v>1496737</v>
      </c>
      <c r="B2438" s="29" t="s">
        <v>7786</v>
      </c>
      <c r="C2438" s="29" t="s">
        <v>7787</v>
      </c>
      <c r="D2438" s="29" t="s">
        <v>7788</v>
      </c>
    </row>
    <row r="2439" spans="1:4">
      <c r="A2439" s="30">
        <v>1496708</v>
      </c>
      <c r="B2439" s="29" t="s">
        <v>7789</v>
      </c>
      <c r="C2439" s="29" t="s">
        <v>7787</v>
      </c>
      <c r="D2439" s="29" t="s">
        <v>7788</v>
      </c>
    </row>
    <row r="2440" spans="1:4">
      <c r="A2440" s="30">
        <v>1494193</v>
      </c>
      <c r="B2440" s="29" t="s">
        <v>7790</v>
      </c>
      <c r="C2440" s="29" t="s">
        <v>7791</v>
      </c>
      <c r="D2440" s="29" t="s">
        <v>7792</v>
      </c>
    </row>
    <row r="2441" spans="1:4">
      <c r="A2441" s="30">
        <v>1494183</v>
      </c>
      <c r="B2441" s="29" t="s">
        <v>7793</v>
      </c>
      <c r="C2441" s="29" t="s">
        <v>7791</v>
      </c>
      <c r="D2441" s="29" t="s">
        <v>7792</v>
      </c>
    </row>
    <row r="2442" spans="1:4">
      <c r="A2442" s="30">
        <v>1366661</v>
      </c>
      <c r="B2442" s="29" t="s">
        <v>7794</v>
      </c>
      <c r="C2442" s="29" t="s">
        <v>7795</v>
      </c>
    </row>
    <row r="2443" spans="1:4">
      <c r="A2443" s="30">
        <v>1504530</v>
      </c>
      <c r="B2443" s="29" t="s">
        <v>7796</v>
      </c>
      <c r="C2443" s="29" t="s">
        <v>7795</v>
      </c>
    </row>
    <row r="2444" spans="1:4">
      <c r="A2444" s="30">
        <v>1510695</v>
      </c>
      <c r="B2444" s="29" t="s">
        <v>7797</v>
      </c>
      <c r="C2444" s="29" t="s">
        <v>7795</v>
      </c>
    </row>
    <row r="2445" spans="1:4">
      <c r="A2445" s="30">
        <v>1436093</v>
      </c>
      <c r="B2445" s="29" t="s">
        <v>7798</v>
      </c>
      <c r="C2445" s="29" t="s">
        <v>7799</v>
      </c>
    </row>
    <row r="2446" spans="1:4">
      <c r="A2446" s="30">
        <v>1172646</v>
      </c>
      <c r="B2446" s="29" t="s">
        <v>7800</v>
      </c>
      <c r="D2446" s="29" t="s">
        <v>7801</v>
      </c>
    </row>
    <row r="2447" spans="1:4">
      <c r="A2447" s="30">
        <v>855939</v>
      </c>
      <c r="B2447" s="29" t="s">
        <v>1302</v>
      </c>
      <c r="D2447" s="29" t="s">
        <v>1303</v>
      </c>
    </row>
    <row r="2448" spans="1:4">
      <c r="B2448" s="29" t="s">
        <v>7802</v>
      </c>
      <c r="C2448" s="29" t="s">
        <v>7803</v>
      </c>
      <c r="D2448" s="29" t="s">
        <v>7804</v>
      </c>
    </row>
    <row r="2449" spans="1:4">
      <c r="B2449" s="29" t="s">
        <v>7805</v>
      </c>
      <c r="C2449" s="29" t="s">
        <v>7806</v>
      </c>
      <c r="D2449" s="29" t="s">
        <v>7804</v>
      </c>
    </row>
    <row r="2450" spans="1:4">
      <c r="B2450" s="29" t="s">
        <v>7807</v>
      </c>
      <c r="C2450" s="29" t="s">
        <v>7808</v>
      </c>
      <c r="D2450" s="29" t="s">
        <v>7804</v>
      </c>
    </row>
    <row r="2451" spans="1:4">
      <c r="A2451" s="30">
        <v>1485387</v>
      </c>
      <c r="B2451" s="29" t="s">
        <v>7809</v>
      </c>
      <c r="C2451" s="29" t="s">
        <v>7810</v>
      </c>
      <c r="D2451" s="29" t="s">
        <v>7804</v>
      </c>
    </row>
    <row r="2452" spans="1:4">
      <c r="A2452" s="30">
        <v>1485396</v>
      </c>
      <c r="B2452" s="29" t="s">
        <v>7811</v>
      </c>
      <c r="C2452" s="29" t="s">
        <v>7812</v>
      </c>
      <c r="D2452" s="29" t="s">
        <v>7804</v>
      </c>
    </row>
    <row r="2453" spans="1:4">
      <c r="A2453" s="30">
        <v>1499060</v>
      </c>
      <c r="B2453" s="29" t="s">
        <v>7813</v>
      </c>
      <c r="C2453" s="29" t="s">
        <v>7814</v>
      </c>
      <c r="D2453" s="29" t="s">
        <v>7815</v>
      </c>
    </row>
    <row r="2454" spans="1:4">
      <c r="A2454" s="30">
        <v>1547629</v>
      </c>
      <c r="B2454" s="29" t="s">
        <v>7816</v>
      </c>
      <c r="C2454" s="29" t="s">
        <v>7817</v>
      </c>
      <c r="D2454" s="29" t="s">
        <v>7818</v>
      </c>
    </row>
    <row r="2455" spans="1:4">
      <c r="A2455" s="30">
        <v>1499071</v>
      </c>
      <c r="B2455" s="29" t="s">
        <v>7819</v>
      </c>
      <c r="D2455" s="29" t="s">
        <v>7820</v>
      </c>
    </row>
    <row r="2456" spans="1:4">
      <c r="A2456" s="30">
        <v>1499000</v>
      </c>
      <c r="B2456" s="29" t="s">
        <v>7821</v>
      </c>
      <c r="C2456" s="29" t="s">
        <v>7822</v>
      </c>
      <c r="D2456" s="50" t="s">
        <v>7823</v>
      </c>
    </row>
    <row r="2457" spans="1:4">
      <c r="A2457" s="30">
        <v>1155421</v>
      </c>
      <c r="B2457" s="29" t="s">
        <v>7824</v>
      </c>
      <c r="D2457" s="29" t="s">
        <v>7825</v>
      </c>
    </row>
    <row r="2458" spans="1:4">
      <c r="A2458" s="30">
        <v>1155422</v>
      </c>
      <c r="B2458" s="29" t="s">
        <v>7826</v>
      </c>
      <c r="D2458" s="29" t="s">
        <v>7825</v>
      </c>
    </row>
    <row r="2460" spans="1:4">
      <c r="A2460" s="30">
        <v>711908</v>
      </c>
      <c r="B2460" s="29" t="s">
        <v>7827</v>
      </c>
      <c r="C2460" s="29" t="s">
        <v>7828</v>
      </c>
      <c r="D2460" s="29" t="s">
        <v>7829</v>
      </c>
    </row>
    <row r="2461" spans="1:4">
      <c r="A2461" s="30">
        <v>746479</v>
      </c>
      <c r="B2461" s="29" t="s">
        <v>7830</v>
      </c>
      <c r="C2461" s="29" t="s">
        <v>7828</v>
      </c>
      <c r="D2461" s="29" t="s">
        <v>7831</v>
      </c>
    </row>
    <row r="2462" spans="1:4">
      <c r="A2462" s="30">
        <v>821786</v>
      </c>
      <c r="B2462" s="29" t="s">
        <v>7832</v>
      </c>
      <c r="C2462" s="29" t="s">
        <v>7828</v>
      </c>
      <c r="D2462" s="29" t="s">
        <v>7833</v>
      </c>
    </row>
    <row r="2463" spans="1:4">
      <c r="A2463" s="30">
        <v>1114982</v>
      </c>
      <c r="B2463" s="29" t="s">
        <v>7834</v>
      </c>
      <c r="C2463" s="29" t="s">
        <v>7835</v>
      </c>
      <c r="D2463" s="29" t="s">
        <v>7836</v>
      </c>
    </row>
    <row r="2464" spans="1:4">
      <c r="A2464" s="30">
        <v>1114983</v>
      </c>
      <c r="B2464" s="29" t="s">
        <v>7837</v>
      </c>
      <c r="C2464" s="29" t="s">
        <v>7838</v>
      </c>
      <c r="D2464" s="29" t="s">
        <v>7836</v>
      </c>
    </row>
    <row r="2465" spans="1:4">
      <c r="A2465" s="30">
        <v>1117888</v>
      </c>
      <c r="B2465" s="29" t="s">
        <v>7839</v>
      </c>
      <c r="C2465" s="29" t="s">
        <v>7840</v>
      </c>
      <c r="D2465" s="29" t="s">
        <v>7841</v>
      </c>
    </row>
    <row r="2466" spans="1:4">
      <c r="A2466" s="30">
        <v>1117886</v>
      </c>
      <c r="B2466" s="29" t="s">
        <v>7842</v>
      </c>
      <c r="C2466" s="29" t="s">
        <v>7840</v>
      </c>
      <c r="D2466" s="29" t="s">
        <v>7841</v>
      </c>
    </row>
    <row r="2467" spans="1:4">
      <c r="A2467" s="30">
        <v>1347677</v>
      </c>
      <c r="B2467" s="29" t="s">
        <v>7843</v>
      </c>
      <c r="C2467" s="29" t="s">
        <v>7844</v>
      </c>
      <c r="D2467" s="29" t="s">
        <v>7845</v>
      </c>
    </row>
    <row r="2468" spans="1:4">
      <c r="A2468" s="30">
        <v>1347703</v>
      </c>
      <c r="B2468" s="29" t="s">
        <v>7846</v>
      </c>
      <c r="C2468" s="29" t="s">
        <v>7844</v>
      </c>
      <c r="D2468" s="29" t="s">
        <v>7845</v>
      </c>
    </row>
    <row r="2469" spans="1:4">
      <c r="A2469" s="30">
        <v>1347615</v>
      </c>
      <c r="B2469" s="29" t="s">
        <v>7847</v>
      </c>
      <c r="C2469" s="29" t="s">
        <v>7848</v>
      </c>
      <c r="D2469" s="29" t="s">
        <v>7849</v>
      </c>
    </row>
    <row r="2470" spans="1:4">
      <c r="A2470" s="30">
        <v>691203</v>
      </c>
      <c r="B2470" s="29" t="s">
        <v>7850</v>
      </c>
      <c r="C2470" s="29" t="s">
        <v>7851</v>
      </c>
      <c r="D2470" s="29" t="s">
        <v>7852</v>
      </c>
    </row>
    <row r="2471" spans="1:4">
      <c r="A2471" s="30">
        <v>732458</v>
      </c>
      <c r="B2471" s="29" t="s">
        <v>7853</v>
      </c>
      <c r="C2471" s="29" t="s">
        <v>7854</v>
      </c>
      <c r="D2471" s="29" t="s">
        <v>7855</v>
      </c>
    </row>
    <row r="2472" spans="1:4">
      <c r="A2472" s="30">
        <v>732462</v>
      </c>
      <c r="B2472" s="29" t="s">
        <v>7856</v>
      </c>
      <c r="C2472" s="29" t="s">
        <v>7854</v>
      </c>
      <c r="D2472" s="29" t="s">
        <v>7855</v>
      </c>
    </row>
    <row r="2473" spans="1:4">
      <c r="A2473" s="30">
        <v>732463</v>
      </c>
      <c r="B2473" s="29" t="s">
        <v>7857</v>
      </c>
      <c r="C2473" s="29" t="s">
        <v>7858</v>
      </c>
      <c r="D2473" s="29" t="s">
        <v>7855</v>
      </c>
    </row>
    <row r="2474" spans="1:4">
      <c r="A2474" s="30">
        <v>732464</v>
      </c>
      <c r="B2474" s="29" t="s">
        <v>7859</v>
      </c>
      <c r="C2474" s="29" t="s">
        <v>7860</v>
      </c>
      <c r="D2474" s="29" t="s">
        <v>7855</v>
      </c>
    </row>
    <row r="2475" spans="1:4">
      <c r="A2475" s="30">
        <v>966083</v>
      </c>
      <c r="B2475" s="29" t="s">
        <v>7861</v>
      </c>
      <c r="C2475" s="29" t="s">
        <v>7862</v>
      </c>
      <c r="D2475" s="29" t="s">
        <v>7855</v>
      </c>
    </row>
    <row r="2476" spans="1:4">
      <c r="A2476" s="30">
        <v>776214</v>
      </c>
      <c r="B2476" s="29" t="s">
        <v>7863</v>
      </c>
      <c r="C2476" s="29" t="s">
        <v>7864</v>
      </c>
      <c r="D2476" s="29" t="s">
        <v>7865</v>
      </c>
    </row>
    <row r="2477" spans="1:4">
      <c r="A2477" s="30">
        <v>776215</v>
      </c>
      <c r="B2477" s="29" t="s">
        <v>7866</v>
      </c>
      <c r="C2477" s="29" t="s">
        <v>7864</v>
      </c>
      <c r="D2477" s="29" t="s">
        <v>7865</v>
      </c>
    </row>
    <row r="2480" spans="1:4">
      <c r="A2480" s="323"/>
      <c r="B2480" s="80" t="s">
        <v>1088</v>
      </c>
    </row>
    <row r="2481" spans="1:12">
      <c r="A2481" s="324" t="s">
        <v>1089</v>
      </c>
      <c r="B2481" s="82" t="s">
        <v>1090</v>
      </c>
    </row>
    <row r="2482" spans="1:12" ht="28.8">
      <c r="A2482" s="325" t="s">
        <v>1089</v>
      </c>
      <c r="B2482" s="84" t="s">
        <v>1091</v>
      </c>
    </row>
    <row r="2483" spans="1:12">
      <c r="A2483" s="325" t="s">
        <v>1089</v>
      </c>
      <c r="B2483" s="84" t="s">
        <v>1093</v>
      </c>
      <c r="C2483" s="29" t="s">
        <v>7867</v>
      </c>
      <c r="E2483" s="29"/>
      <c r="F2483" s="29"/>
      <c r="G2483" s="29"/>
      <c r="H2483" s="29"/>
      <c r="I2483" s="29"/>
      <c r="K2483" s="29"/>
      <c r="L2483" s="29"/>
    </row>
    <row r="2484" spans="1:12">
      <c r="A2484" s="326" t="s">
        <v>1089</v>
      </c>
      <c r="B2484" s="86" t="s">
        <v>1094</v>
      </c>
      <c r="E2484" s="29"/>
      <c r="F2484" s="29"/>
      <c r="G2484" s="29"/>
      <c r="H2484" s="29"/>
      <c r="I2484" s="29"/>
      <c r="K2484" s="29"/>
      <c r="L2484" s="29"/>
    </row>
    <row r="2485" spans="1:12">
      <c r="A2485" s="327" t="s">
        <v>1089</v>
      </c>
      <c r="B2485" s="88" t="s">
        <v>1096</v>
      </c>
      <c r="E2485" s="29"/>
      <c r="F2485" s="29"/>
      <c r="G2485" s="29"/>
      <c r="H2485" s="29"/>
      <c r="I2485" s="29"/>
      <c r="K2485" s="29"/>
      <c r="L2485" s="29"/>
    </row>
    <row r="2486" spans="1:12">
      <c r="B2486" s="32"/>
    </row>
    <row r="2504" spans="2:2">
      <c r="B2504" s="29" t="s">
        <v>36</v>
      </c>
    </row>
  </sheetData>
  <sheetProtection algorithmName="SHA-512" hashValue="V6WwL2qIpbY3oq1NqX3uH79EdehGIX6ysN/xs+3XIhpsuk22SVqOvckkLinN6T5VedodN6nmXcz6NsGueu/1oA==" saltValue="eQHL+V4ROuzz5iUwAhLKAQ==" spinCount="100000" sheet="1" objects="1" scenarios="1" autoFilter="0"/>
  <autoFilter ref="A2:L2485" xr:uid="{002A83A8-3B57-4468-85FB-15D5E64AAD12}">
    <filterColumn colId="5">
      <colorFilter dxfId="3" cellColor="0"/>
    </filterColumn>
  </autoFilter>
  <mergeCells count="2">
    <mergeCell ref="G1:I1"/>
    <mergeCell ref="J1:L1"/>
  </mergeCells>
  <conditionalFormatting sqref="F1:F1048575">
    <cfRule type="cellIs" dxfId="0" priority="1" operator="greaterThanOrEqual">
      <formula>46023</formula>
    </cfRule>
  </conditionalFormatting>
  <pageMargins left="0.70866141732283472" right="0.70866141732283472" top="0.78740157480314965" bottom="0.78740157480314965" header="0.31496062992125984" footer="0.31496062992125984"/>
  <pageSetup paperSize="9" scale="51" fitToHeight="0" orientation="landscape" r:id="rId1"/>
  <headerFooter>
    <oddHeader>&amp;L&amp;"DB Neo Office"&amp;11&amp;KEC0016           DB Intern / DB internal&amp;1#_x000D_&amp;"Calibri"&amp;11&amp;K000000&amp;Z&amp;F&amp;R&amp;A</oddHeader>
    <oddFooter>Seite &amp;P von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F69B9-73ED-47E7-A439-6E8A3B810FB1}">
  <sheetPr>
    <tabColor theme="0" tint="-0.14999847407452621"/>
    <pageSetUpPr fitToPage="1"/>
  </sheetPr>
  <dimension ref="A1:B44"/>
  <sheetViews>
    <sheetView showGridLines="0" zoomScale="85" zoomScaleNormal="85" workbookViewId="0">
      <selection activeCell="F27" sqref="F27"/>
    </sheetView>
  </sheetViews>
  <sheetFormatPr baseColWidth="10" defaultColWidth="11.44140625" defaultRowHeight="14.4"/>
  <cols>
    <col min="1" max="1" width="3" style="82" customWidth="1"/>
    <col min="2" max="2" width="97.88671875" style="82" customWidth="1"/>
    <col min="3" max="16384" width="11.44140625" style="82"/>
  </cols>
  <sheetData>
    <row r="1" spans="1:2" ht="23.25" customHeight="1">
      <c r="A1" s="411" t="s">
        <v>7868</v>
      </c>
      <c r="B1" s="411"/>
    </row>
    <row r="2" spans="1:2" ht="51" customHeight="1">
      <c r="A2" s="328" t="s">
        <v>1089</v>
      </c>
      <c r="B2" s="82" t="s">
        <v>7869</v>
      </c>
    </row>
    <row r="3" spans="1:2" ht="32.25" customHeight="1">
      <c r="A3" s="328" t="s">
        <v>1089</v>
      </c>
      <c r="B3" s="82" t="s">
        <v>7870</v>
      </c>
    </row>
    <row r="4" spans="1:2" ht="33" customHeight="1">
      <c r="A4" s="328" t="s">
        <v>1089</v>
      </c>
      <c r="B4" s="82" t="s">
        <v>7871</v>
      </c>
    </row>
    <row r="5" spans="1:2" ht="28.8">
      <c r="A5" s="328" t="s">
        <v>1089</v>
      </c>
      <c r="B5" s="82" t="s">
        <v>7872</v>
      </c>
    </row>
    <row r="6" spans="1:2">
      <c r="B6" s="329" t="s">
        <v>7873</v>
      </c>
    </row>
    <row r="7" spans="1:2">
      <c r="B7" s="329" t="s">
        <v>7874</v>
      </c>
    </row>
    <row r="8" spans="1:2">
      <c r="B8" s="329" t="s">
        <v>7875</v>
      </c>
    </row>
    <row r="9" spans="1:2">
      <c r="B9" s="329" t="s">
        <v>7876</v>
      </c>
    </row>
    <row r="38" spans="1:2">
      <c r="A38" s="328"/>
      <c r="B38" s="80" t="s">
        <v>1088</v>
      </c>
    </row>
    <row r="39" spans="1:2">
      <c r="A39" s="328" t="s">
        <v>1089</v>
      </c>
      <c r="B39" s="82" t="s">
        <v>1090</v>
      </c>
    </row>
    <row r="40" spans="1:2">
      <c r="A40" s="330" t="s">
        <v>1089</v>
      </c>
      <c r="B40" s="84" t="s">
        <v>1091</v>
      </c>
    </row>
    <row r="41" spans="1:2">
      <c r="A41" s="330" t="s">
        <v>1089</v>
      </c>
      <c r="B41" s="84" t="s">
        <v>1093</v>
      </c>
    </row>
    <row r="42" spans="1:2">
      <c r="A42" s="331" t="s">
        <v>1089</v>
      </c>
      <c r="B42" s="86" t="s">
        <v>1094</v>
      </c>
    </row>
    <row r="43" spans="1:2" ht="43.2">
      <c r="A43" s="332" t="s">
        <v>1089</v>
      </c>
      <c r="B43" s="88" t="s">
        <v>1095</v>
      </c>
    </row>
    <row r="44" spans="1:2">
      <c r="A44" s="332" t="s">
        <v>1089</v>
      </c>
      <c r="B44" s="88" t="s">
        <v>1096</v>
      </c>
    </row>
  </sheetData>
  <sheetProtection sheet="1" objects="1" scenarios="1"/>
  <mergeCells count="1">
    <mergeCell ref="A1:B1"/>
  </mergeCells>
  <pageMargins left="0.7" right="0.7" top="0.78740157499999996" bottom="0.78740157499999996" header="0.3" footer="0.3"/>
  <pageSetup paperSize="9" scale="95" orientation="portrait" r:id="rId1"/>
  <headerFooter>
    <oddHeader>&amp;L&amp;"DB Neo Office"&amp;11&amp;KEC0016           DB Intern / DB internal&amp;1#_x000D_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32A89-FF09-493F-81F7-E0C59303C5B4}">
  <sheetPr>
    <tabColor theme="0" tint="-0.14999847407452621"/>
    <pageSetUpPr fitToPage="1"/>
  </sheetPr>
  <dimension ref="A1:T90"/>
  <sheetViews>
    <sheetView showGridLines="0" zoomScale="130" zoomScaleNormal="130" zoomScalePageLayoutView="60" workbookViewId="0">
      <selection activeCell="B3" sqref="B3"/>
    </sheetView>
  </sheetViews>
  <sheetFormatPr baseColWidth="10" defaultColWidth="11.44140625" defaultRowHeight="14.4"/>
  <cols>
    <col min="1" max="1" width="7.44140625" customWidth="1"/>
    <col min="2" max="4" width="3.44140625" customWidth="1"/>
    <col min="5" max="5" width="3.88671875" customWidth="1"/>
    <col min="6" max="6" width="9" style="71" customWidth="1"/>
    <col min="7" max="7" width="9" style="390" customWidth="1"/>
    <col min="8" max="8" width="6.88671875" customWidth="1"/>
    <col min="9" max="9" width="3.44140625" customWidth="1"/>
    <col min="11" max="11" width="16.5546875" customWidth="1"/>
    <col min="12" max="12" width="25" customWidth="1"/>
    <col min="13" max="16" width="2.44140625" style="71" customWidth="1"/>
    <col min="17" max="18" width="9.5546875" customWidth="1"/>
    <col min="19" max="19" width="42.5546875" customWidth="1"/>
    <col min="20" max="20" width="6" customWidth="1"/>
    <col min="21" max="21" width="7.109375" bestFit="1" customWidth="1"/>
    <col min="22" max="22" width="4.44140625" customWidth="1"/>
    <col min="23" max="23" width="14" customWidth="1"/>
    <col min="24" max="24" width="5" customWidth="1"/>
    <col min="25" max="25" width="4.5546875" customWidth="1"/>
    <col min="26" max="26" width="4.44140625" customWidth="1"/>
    <col min="27" max="27" width="11.5546875" customWidth="1"/>
    <col min="28" max="28" width="4.44140625" customWidth="1"/>
    <col min="29" max="29" width="4.88671875" customWidth="1"/>
    <col min="30" max="30" width="5" customWidth="1"/>
  </cols>
  <sheetData>
    <row r="1" spans="1:20" ht="34.5" customHeight="1">
      <c r="A1" s="333" t="s">
        <v>35</v>
      </c>
      <c r="B1" s="334" t="s">
        <v>7877</v>
      </c>
      <c r="C1" s="334" t="s">
        <v>7877</v>
      </c>
      <c r="D1" s="334" t="s">
        <v>7877</v>
      </c>
      <c r="E1" s="334" t="s">
        <v>7877</v>
      </c>
      <c r="F1" s="335" t="s">
        <v>7878</v>
      </c>
      <c r="G1" s="336" t="s">
        <v>7879</v>
      </c>
      <c r="H1" s="337"/>
    </row>
    <row r="2" spans="1:20" ht="15" customHeight="1">
      <c r="A2" s="412" t="s">
        <v>7880</v>
      </c>
      <c r="B2" s="414" t="s">
        <v>7881</v>
      </c>
      <c r="C2" s="414"/>
      <c r="D2" s="414"/>
      <c r="E2" s="414"/>
      <c r="F2" s="414" t="s">
        <v>7882</v>
      </c>
      <c r="G2" s="414"/>
    </row>
    <row r="3" spans="1:20" s="344" customFormat="1" ht="144" customHeight="1">
      <c r="A3" s="413"/>
      <c r="B3" s="338" t="s">
        <v>5</v>
      </c>
      <c r="C3" s="339" t="s">
        <v>6</v>
      </c>
      <c r="D3" s="340" t="s">
        <v>7</v>
      </c>
      <c r="E3" s="341" t="s">
        <v>8</v>
      </c>
      <c r="F3" s="342" t="s">
        <v>9</v>
      </c>
      <c r="G3" s="343" t="s">
        <v>10</v>
      </c>
      <c r="H3" s="344" t="s">
        <v>7883</v>
      </c>
      <c r="M3" s="345"/>
      <c r="N3" s="345"/>
      <c r="O3" s="345"/>
      <c r="P3" s="345"/>
    </row>
    <row r="4" spans="1:20" ht="25.5" customHeight="1">
      <c r="B4" s="346">
        <v>1</v>
      </c>
      <c r="C4" s="347"/>
      <c r="D4" s="348" t="s">
        <v>7884</v>
      </c>
      <c r="E4" s="155"/>
      <c r="F4" s="208"/>
      <c r="G4" s="349"/>
      <c r="H4" s="350"/>
      <c r="M4" s="351">
        <v>4</v>
      </c>
      <c r="N4" s="352" t="s">
        <v>174</v>
      </c>
      <c r="O4" s="353" t="s">
        <v>174</v>
      </c>
      <c r="P4" s="354" t="s">
        <v>174</v>
      </c>
      <c r="Q4" s="355" t="s">
        <v>7885</v>
      </c>
      <c r="R4" s="356"/>
      <c r="S4" s="357"/>
    </row>
    <row r="5" spans="1:20">
      <c r="B5" s="346">
        <v>2</v>
      </c>
      <c r="C5" s="347"/>
      <c r="D5" s="348" t="s">
        <v>7886</v>
      </c>
      <c r="E5" s="155"/>
      <c r="F5" s="208"/>
      <c r="G5" s="349"/>
      <c r="H5" s="350"/>
      <c r="Q5" s="358" t="s">
        <v>23</v>
      </c>
      <c r="T5" s="350"/>
    </row>
    <row r="6" spans="1:20">
      <c r="B6" s="346">
        <v>3</v>
      </c>
      <c r="C6" s="347"/>
      <c r="D6" s="348" t="s">
        <v>7887</v>
      </c>
      <c r="E6" s="155"/>
      <c r="F6" s="208"/>
      <c r="G6" s="349"/>
      <c r="H6" s="350"/>
      <c r="Q6" s="358" t="s">
        <v>7888</v>
      </c>
      <c r="T6" s="350"/>
    </row>
    <row r="7" spans="1:20">
      <c r="B7" s="346">
        <v>4</v>
      </c>
      <c r="C7" s="222"/>
      <c r="D7" s="348" t="s">
        <v>7885</v>
      </c>
      <c r="E7" s="359"/>
      <c r="F7" s="360"/>
      <c r="G7" s="349"/>
      <c r="Q7" s="358"/>
      <c r="T7" s="350"/>
    </row>
    <row r="8" spans="1:20">
      <c r="B8" s="346">
        <v>5</v>
      </c>
      <c r="C8" s="222"/>
      <c r="D8" s="348" t="s">
        <v>7889</v>
      </c>
      <c r="E8" s="359"/>
      <c r="F8" s="360"/>
      <c r="G8" s="349"/>
      <c r="R8" s="361">
        <v>1</v>
      </c>
      <c r="S8" t="s">
        <v>7890</v>
      </c>
    </row>
    <row r="9" spans="1:20">
      <c r="B9" s="346">
        <v>6</v>
      </c>
      <c r="C9" s="222"/>
      <c r="D9" s="348" t="s">
        <v>7891</v>
      </c>
      <c r="E9" s="359"/>
      <c r="F9" s="360"/>
      <c r="G9" s="349"/>
      <c r="R9" s="362" t="s">
        <v>7888</v>
      </c>
    </row>
    <row r="10" spans="1:20">
      <c r="B10" s="346">
        <v>7</v>
      </c>
      <c r="C10" s="222"/>
      <c r="D10" s="348" t="s">
        <v>7892</v>
      </c>
      <c r="E10" s="359"/>
      <c r="F10" s="360"/>
      <c r="G10" s="349"/>
      <c r="R10" s="362">
        <v>51</v>
      </c>
      <c r="S10" t="s">
        <v>7893</v>
      </c>
    </row>
    <row r="11" spans="1:20">
      <c r="B11" s="363"/>
      <c r="C11" s="364">
        <v>1</v>
      </c>
      <c r="D11" s="348"/>
      <c r="E11" s="365" t="s">
        <v>7894</v>
      </c>
      <c r="F11" s="227"/>
      <c r="G11" s="349"/>
      <c r="H11" s="350"/>
      <c r="R11" s="362" t="s">
        <v>7888</v>
      </c>
      <c r="T11" s="350"/>
    </row>
    <row r="12" spans="1:20">
      <c r="B12" s="363"/>
      <c r="C12" s="364">
        <v>2</v>
      </c>
      <c r="D12" s="348"/>
      <c r="E12" s="365" t="s">
        <v>7895</v>
      </c>
      <c r="F12" s="227"/>
      <c r="G12" s="349"/>
      <c r="H12" s="350"/>
      <c r="T12" s="350"/>
    </row>
    <row r="13" spans="1:20" ht="18">
      <c r="B13" s="363"/>
      <c r="C13" s="364">
        <v>3</v>
      </c>
      <c r="D13" s="348"/>
      <c r="E13" s="155" t="s">
        <v>7896</v>
      </c>
      <c r="F13" s="227"/>
      <c r="G13" s="349"/>
      <c r="H13" s="350"/>
      <c r="M13" s="351">
        <v>5</v>
      </c>
      <c r="N13" s="352" t="s">
        <v>174</v>
      </c>
      <c r="O13" s="353" t="s">
        <v>174</v>
      </c>
      <c r="P13" s="354" t="s">
        <v>174</v>
      </c>
      <c r="Q13" s="355" t="s">
        <v>7897</v>
      </c>
      <c r="R13" s="356"/>
      <c r="S13" s="357"/>
      <c r="T13" s="350"/>
    </row>
    <row r="14" spans="1:20">
      <c r="B14" s="363"/>
      <c r="C14" s="364">
        <v>4</v>
      </c>
      <c r="D14" s="348"/>
      <c r="E14" s="155" t="s">
        <v>7898</v>
      </c>
      <c r="F14" s="227"/>
      <c r="G14" s="349"/>
      <c r="H14" s="350"/>
      <c r="Q14" s="358" t="s">
        <v>23</v>
      </c>
      <c r="T14" s="350"/>
    </row>
    <row r="15" spans="1:20">
      <c r="B15" s="363"/>
      <c r="C15" s="364">
        <v>5</v>
      </c>
      <c r="D15" s="348"/>
      <c r="E15" s="155" t="s">
        <v>7899</v>
      </c>
      <c r="F15" s="227"/>
      <c r="G15" s="349"/>
      <c r="H15" s="350"/>
      <c r="Q15" s="358" t="s">
        <v>7888</v>
      </c>
      <c r="T15" s="350"/>
    </row>
    <row r="16" spans="1:20">
      <c r="B16" s="363"/>
      <c r="C16" s="364">
        <v>6</v>
      </c>
      <c r="D16" s="348"/>
      <c r="E16" s="155" t="s">
        <v>7900</v>
      </c>
      <c r="F16" s="227"/>
      <c r="G16" s="349"/>
      <c r="H16" s="350"/>
      <c r="Q16" s="358"/>
      <c r="T16" s="350"/>
    </row>
    <row r="17" spans="2:20">
      <c r="B17" s="363"/>
      <c r="C17" s="364">
        <v>7</v>
      </c>
      <c r="D17" s="348"/>
      <c r="E17" s="155" t="s">
        <v>782</v>
      </c>
      <c r="F17" s="227"/>
      <c r="G17" s="349"/>
      <c r="H17" s="350"/>
      <c r="R17" s="361">
        <v>1</v>
      </c>
      <c r="S17" t="s">
        <v>7901</v>
      </c>
      <c r="T17" s="350"/>
    </row>
    <row r="18" spans="2:20">
      <c r="B18" s="363"/>
      <c r="C18" s="364">
        <v>8</v>
      </c>
      <c r="D18" s="348"/>
      <c r="E18" s="155" t="s">
        <v>7902</v>
      </c>
      <c r="F18" s="227"/>
      <c r="G18" s="349"/>
      <c r="H18" s="350"/>
      <c r="R18" s="362" t="s">
        <v>7888</v>
      </c>
      <c r="T18" s="350"/>
    </row>
    <row r="19" spans="2:20">
      <c r="B19" s="363"/>
      <c r="C19" s="364">
        <v>9</v>
      </c>
      <c r="D19" s="348"/>
      <c r="E19" s="155" t="s">
        <v>7903</v>
      </c>
      <c r="F19" s="227"/>
      <c r="G19" s="349"/>
      <c r="H19" s="350"/>
      <c r="R19" s="362">
        <v>51</v>
      </c>
      <c r="S19" t="s">
        <v>4072</v>
      </c>
      <c r="T19" s="350"/>
    </row>
    <row r="20" spans="2:20">
      <c r="B20" s="363"/>
      <c r="C20" s="366"/>
      <c r="D20" s="367">
        <v>0</v>
      </c>
      <c r="E20" s="156"/>
      <c r="F20" s="368" t="s">
        <v>7904</v>
      </c>
      <c r="G20" s="349"/>
      <c r="R20" s="362" t="s">
        <v>7888</v>
      </c>
      <c r="T20" s="350"/>
    </row>
    <row r="21" spans="2:20">
      <c r="B21" s="363"/>
      <c r="C21" s="366"/>
      <c r="D21" s="367">
        <v>4</v>
      </c>
      <c r="E21" s="156"/>
      <c r="F21" s="369" t="s">
        <v>7905</v>
      </c>
      <c r="G21" s="349"/>
      <c r="T21" s="350"/>
    </row>
    <row r="22" spans="2:20" ht="18" customHeight="1">
      <c r="B22" s="363"/>
      <c r="C22" s="366"/>
      <c r="D22" s="367">
        <v>5</v>
      </c>
      <c r="E22" s="156"/>
      <c r="F22" s="369" t="s">
        <v>7906</v>
      </c>
      <c r="G22" s="349"/>
      <c r="M22" s="351">
        <v>6</v>
      </c>
      <c r="N22" s="352" t="s">
        <v>174</v>
      </c>
      <c r="O22" s="353" t="s">
        <v>174</v>
      </c>
      <c r="P22" s="354" t="s">
        <v>174</v>
      </c>
      <c r="Q22" s="355" t="s">
        <v>7907</v>
      </c>
      <c r="R22" s="356"/>
      <c r="S22" s="357"/>
      <c r="T22" s="350"/>
    </row>
    <row r="23" spans="2:20">
      <c r="B23" s="363"/>
      <c r="C23" s="366"/>
      <c r="D23" s="367">
        <v>6</v>
      </c>
      <c r="E23" s="156"/>
      <c r="F23" s="369" t="s">
        <v>7908</v>
      </c>
      <c r="G23" s="349"/>
      <c r="Q23" s="358">
        <v>0</v>
      </c>
      <c r="S23" t="s">
        <v>7909</v>
      </c>
      <c r="T23" s="350"/>
    </row>
    <row r="24" spans="2:20">
      <c r="B24" s="363"/>
      <c r="C24" s="366"/>
      <c r="D24" s="370"/>
      <c r="E24" s="371">
        <v>0</v>
      </c>
      <c r="F24" s="227"/>
      <c r="G24" s="372" t="s">
        <v>7904</v>
      </c>
      <c r="Q24" s="358">
        <v>10</v>
      </c>
      <c r="S24" t="s">
        <v>7910</v>
      </c>
      <c r="T24" s="350"/>
    </row>
    <row r="25" spans="2:20">
      <c r="B25" s="363"/>
      <c r="C25" s="366"/>
      <c r="D25" s="370"/>
      <c r="E25" s="371">
        <v>1</v>
      </c>
      <c r="F25" s="227"/>
      <c r="G25" s="372" t="s">
        <v>7911</v>
      </c>
      <c r="Q25" s="373" t="s">
        <v>7912</v>
      </c>
      <c r="S25" s="374" t="s">
        <v>7913</v>
      </c>
      <c r="T25" s="350"/>
    </row>
    <row r="26" spans="2:20">
      <c r="B26" s="363"/>
      <c r="C26" s="366"/>
      <c r="D26" s="370"/>
      <c r="E26" s="371">
        <v>2</v>
      </c>
      <c r="F26" s="227"/>
      <c r="G26" s="372" t="s">
        <v>7914</v>
      </c>
      <c r="Q26" s="358">
        <v>20</v>
      </c>
      <c r="S26" t="s">
        <v>7915</v>
      </c>
      <c r="T26" s="350"/>
    </row>
    <row r="27" spans="2:20">
      <c r="B27" s="363"/>
      <c r="C27" s="366"/>
      <c r="D27" s="370"/>
      <c r="E27" s="371">
        <v>3</v>
      </c>
      <c r="F27" s="227"/>
      <c r="G27" s="372" t="s">
        <v>7641</v>
      </c>
      <c r="Q27" s="373" t="s">
        <v>7916</v>
      </c>
      <c r="S27" s="374" t="s">
        <v>7913</v>
      </c>
      <c r="T27" s="350"/>
    </row>
    <row r="28" spans="2:20">
      <c r="B28" s="363"/>
      <c r="C28" s="366"/>
      <c r="D28" s="370"/>
      <c r="E28" s="371">
        <v>4</v>
      </c>
      <c r="F28" s="227"/>
      <c r="G28" s="372" t="s">
        <v>7917</v>
      </c>
      <c r="Q28" s="358">
        <v>30</v>
      </c>
      <c r="S28" t="s">
        <v>7918</v>
      </c>
      <c r="T28" s="350"/>
    </row>
    <row r="29" spans="2:20">
      <c r="B29" s="363"/>
      <c r="C29" s="366"/>
      <c r="D29" s="370"/>
      <c r="E29" s="371"/>
      <c r="F29" s="227"/>
      <c r="G29" s="161"/>
      <c r="R29" s="361">
        <v>1</v>
      </c>
      <c r="S29" t="s">
        <v>7919</v>
      </c>
      <c r="T29" s="350"/>
    </row>
    <row r="30" spans="2:20" ht="27" customHeight="1">
      <c r="B30" s="363"/>
      <c r="C30" s="366"/>
      <c r="D30" s="353"/>
      <c r="E30" s="375"/>
      <c r="F30" s="376" t="s">
        <v>7920</v>
      </c>
      <c r="G30" s="377"/>
      <c r="H30" s="357"/>
      <c r="I30" s="357"/>
      <c r="J30" s="357"/>
      <c r="K30" s="357"/>
      <c r="R30" s="362" t="s">
        <v>7888</v>
      </c>
      <c r="T30" s="350"/>
    </row>
    <row r="31" spans="2:20">
      <c r="B31" s="363"/>
      <c r="C31" s="366"/>
      <c r="D31" s="353"/>
      <c r="E31" s="354"/>
      <c r="F31" s="378">
        <v>0</v>
      </c>
      <c r="G31" s="161"/>
      <c r="H31" t="s">
        <v>7921</v>
      </c>
      <c r="R31" s="362">
        <v>11</v>
      </c>
      <c r="S31" t="s">
        <v>7922</v>
      </c>
      <c r="T31" s="350"/>
    </row>
    <row r="32" spans="2:20">
      <c r="B32" s="363"/>
      <c r="C32" s="366"/>
      <c r="D32" s="353"/>
      <c r="E32" s="354"/>
      <c r="F32" s="378">
        <v>1</v>
      </c>
      <c r="G32" s="349"/>
      <c r="H32" t="s">
        <v>7923</v>
      </c>
      <c r="R32" s="362" t="s">
        <v>7888</v>
      </c>
      <c r="T32" s="350"/>
    </row>
    <row r="33" spans="2:20">
      <c r="B33" s="363"/>
      <c r="C33" s="366"/>
      <c r="D33" s="353"/>
      <c r="E33" s="354"/>
      <c r="F33" s="378">
        <v>2</v>
      </c>
      <c r="G33" s="349"/>
      <c r="H33" t="s">
        <v>7924</v>
      </c>
      <c r="R33" s="362">
        <v>21</v>
      </c>
      <c r="S33" t="s">
        <v>7925</v>
      </c>
      <c r="T33" s="350"/>
    </row>
    <row r="34" spans="2:20">
      <c r="B34" s="363"/>
      <c r="C34" s="366"/>
      <c r="D34" s="353"/>
      <c r="E34" s="354"/>
      <c r="F34" s="378">
        <v>3</v>
      </c>
      <c r="G34" s="349"/>
      <c r="H34" t="s">
        <v>7926</v>
      </c>
      <c r="R34" s="362" t="s">
        <v>7888</v>
      </c>
      <c r="T34" s="350"/>
    </row>
    <row r="35" spans="2:20">
      <c r="B35" s="363"/>
      <c r="C35" s="366"/>
      <c r="D35" s="353"/>
      <c r="E35" s="354"/>
      <c r="F35" s="378">
        <v>5</v>
      </c>
      <c r="G35" s="349"/>
      <c r="H35" t="s">
        <v>7927</v>
      </c>
      <c r="T35" s="350"/>
    </row>
    <row r="36" spans="2:20">
      <c r="B36" s="363"/>
      <c r="C36" s="366"/>
      <c r="D36" s="353"/>
      <c r="E36" s="354"/>
      <c r="F36" s="378">
        <v>7</v>
      </c>
      <c r="G36" s="349"/>
      <c r="H36" t="s">
        <v>7928</v>
      </c>
      <c r="T36" s="350"/>
    </row>
    <row r="37" spans="2:20" ht="15.75" customHeight="1">
      <c r="B37" s="363"/>
      <c r="C37" s="366"/>
      <c r="D37" s="353"/>
      <c r="E37" s="354"/>
      <c r="F37" s="378">
        <v>12</v>
      </c>
      <c r="G37" s="349"/>
      <c r="H37" t="s">
        <v>7929</v>
      </c>
      <c r="M37" s="379" t="s">
        <v>174</v>
      </c>
      <c r="N37" s="380">
        <v>8</v>
      </c>
      <c r="O37" s="353" t="s">
        <v>174</v>
      </c>
      <c r="P37" s="354" t="s">
        <v>174</v>
      </c>
      <c r="Q37" s="355" t="s">
        <v>1198</v>
      </c>
      <c r="R37" s="356"/>
      <c r="S37" s="357"/>
      <c r="T37" s="350"/>
    </row>
    <row r="38" spans="2:20">
      <c r="B38" s="363"/>
      <c r="C38" s="366"/>
      <c r="D38" s="353"/>
      <c r="E38" s="354"/>
      <c r="F38" s="378">
        <v>14</v>
      </c>
      <c r="G38" s="349"/>
      <c r="H38" s="381" t="s">
        <v>7930</v>
      </c>
      <c r="Q38" s="382">
        <v>1</v>
      </c>
      <c r="S38" t="s">
        <v>7931</v>
      </c>
    </row>
    <row r="39" spans="2:20">
      <c r="B39" s="363"/>
      <c r="C39" s="366"/>
      <c r="D39" s="353"/>
      <c r="E39" s="354"/>
      <c r="F39" s="378">
        <v>18</v>
      </c>
      <c r="G39" s="349"/>
      <c r="H39" s="381" t="s">
        <v>7932</v>
      </c>
      <c r="Q39" s="382">
        <v>2</v>
      </c>
      <c r="S39" t="s">
        <v>7933</v>
      </c>
    </row>
    <row r="40" spans="2:20">
      <c r="B40" s="363"/>
      <c r="C40" s="366"/>
      <c r="D40" s="353"/>
      <c r="E40" s="354"/>
      <c r="F40" s="378">
        <v>25</v>
      </c>
      <c r="G40" s="349"/>
      <c r="H40" t="s">
        <v>7934</v>
      </c>
      <c r="Q40" s="358"/>
    </row>
    <row r="41" spans="2:20">
      <c r="B41" s="363"/>
      <c r="C41" s="366"/>
      <c r="D41" s="353"/>
      <c r="E41" s="354"/>
      <c r="F41" s="378">
        <v>60</v>
      </c>
      <c r="G41" s="349"/>
      <c r="H41" t="s">
        <v>7935</v>
      </c>
      <c r="R41" s="361">
        <v>1</v>
      </c>
      <c r="S41" t="s">
        <v>7936</v>
      </c>
    </row>
    <row r="42" spans="2:20" ht="14.25" customHeight="1">
      <c r="B42" s="363"/>
      <c r="C42" s="366"/>
      <c r="D42" s="353"/>
      <c r="E42" s="354"/>
      <c r="F42" s="378">
        <v>70</v>
      </c>
      <c r="G42" s="349"/>
      <c r="H42" t="s">
        <v>7937</v>
      </c>
      <c r="R42" s="362" t="s">
        <v>7888</v>
      </c>
    </row>
    <row r="43" spans="2:20" ht="14.25" customHeight="1">
      <c r="B43" s="363"/>
      <c r="C43" s="366"/>
      <c r="D43" s="353"/>
      <c r="E43" s="354"/>
      <c r="F43" s="378">
        <v>88</v>
      </c>
      <c r="G43" s="349"/>
      <c r="H43" t="s">
        <v>7938</v>
      </c>
      <c r="R43" s="361">
        <v>21</v>
      </c>
      <c r="S43" t="s">
        <v>7939</v>
      </c>
    </row>
    <row r="44" spans="2:20">
      <c r="B44" s="363"/>
      <c r="C44" s="366"/>
      <c r="D44" s="353"/>
      <c r="E44" s="354"/>
      <c r="F44" s="378">
        <v>99</v>
      </c>
      <c r="G44" s="349"/>
      <c r="H44" t="s">
        <v>7940</v>
      </c>
      <c r="R44" s="362" t="s">
        <v>7888</v>
      </c>
    </row>
    <row r="45" spans="2:20">
      <c r="B45" s="363"/>
      <c r="C45" s="366"/>
      <c r="D45" s="353"/>
      <c r="E45" s="354"/>
      <c r="F45" s="378"/>
      <c r="G45" s="383"/>
      <c r="I45" t="s">
        <v>7941</v>
      </c>
    </row>
    <row r="46" spans="2:20" ht="18">
      <c r="B46" s="363"/>
      <c r="C46" s="366"/>
      <c r="D46" s="353"/>
      <c r="E46" s="354"/>
      <c r="F46" s="384"/>
      <c r="G46" s="385">
        <v>1</v>
      </c>
      <c r="I46" s="386" t="s">
        <v>7942</v>
      </c>
      <c r="M46" s="379" t="s">
        <v>174</v>
      </c>
      <c r="N46" s="380">
        <v>9</v>
      </c>
      <c r="O46" s="353" t="s">
        <v>174</v>
      </c>
      <c r="P46" s="354" t="s">
        <v>174</v>
      </c>
      <c r="Q46" s="355" t="s">
        <v>7903</v>
      </c>
      <c r="R46" s="356"/>
      <c r="S46" s="357"/>
      <c r="T46" s="350"/>
    </row>
    <row r="47" spans="2:20">
      <c r="B47" s="363"/>
      <c r="C47" s="366"/>
      <c r="D47" s="353"/>
      <c r="E47" s="354"/>
      <c r="F47" s="384"/>
      <c r="G47" s="385" t="s">
        <v>7888</v>
      </c>
      <c r="I47" t="s">
        <v>7943</v>
      </c>
      <c r="Q47" s="358">
        <v>1</v>
      </c>
      <c r="S47" t="s">
        <v>7931</v>
      </c>
      <c r="T47" s="350"/>
    </row>
    <row r="48" spans="2:20">
      <c r="B48" s="363"/>
      <c r="C48" s="366"/>
      <c r="D48" s="353"/>
      <c r="E48" s="354"/>
      <c r="F48" s="384"/>
      <c r="G48" s="385">
        <v>11</v>
      </c>
      <c r="I48" s="386" t="s">
        <v>7944</v>
      </c>
      <c r="Q48" s="358">
        <v>2</v>
      </c>
      <c r="S48" t="s">
        <v>7945</v>
      </c>
      <c r="T48" s="350"/>
    </row>
    <row r="49" spans="1:20">
      <c r="B49" s="363"/>
      <c r="C49" s="366"/>
      <c r="D49" s="353"/>
      <c r="E49" s="354"/>
      <c r="F49" s="384"/>
      <c r="G49" s="385" t="s">
        <v>7888</v>
      </c>
      <c r="Q49" s="358">
        <v>3</v>
      </c>
      <c r="S49" t="s">
        <v>7933</v>
      </c>
    </row>
    <row r="50" spans="1:20">
      <c r="B50" s="363"/>
      <c r="C50" s="366"/>
      <c r="D50" s="353"/>
      <c r="E50" s="354"/>
      <c r="F50" s="384"/>
      <c r="G50" s="387">
        <v>21</v>
      </c>
      <c r="I50" t="s">
        <v>7946</v>
      </c>
      <c r="Q50" s="358">
        <v>4</v>
      </c>
      <c r="S50" t="s">
        <v>7947</v>
      </c>
      <c r="T50" s="350"/>
    </row>
    <row r="51" spans="1:20">
      <c r="B51" s="363"/>
      <c r="C51" s="366"/>
      <c r="D51" s="353"/>
      <c r="E51" s="354"/>
      <c r="F51" s="384"/>
      <c r="G51" s="385" t="s">
        <v>7888</v>
      </c>
      <c r="R51" s="361">
        <v>1</v>
      </c>
      <c r="T51" s="350"/>
    </row>
    <row r="52" spans="1:20">
      <c r="B52" s="363"/>
      <c r="C52" s="366"/>
      <c r="D52" s="353"/>
      <c r="E52" s="354"/>
      <c r="F52" s="384"/>
      <c r="G52" s="387">
        <v>31</v>
      </c>
      <c r="I52" s="386" t="s">
        <v>7948</v>
      </c>
      <c r="R52" s="388">
        <v>2</v>
      </c>
      <c r="T52" s="350"/>
    </row>
    <row r="53" spans="1:20">
      <c r="B53" s="363"/>
      <c r="C53" s="366"/>
      <c r="D53" s="353"/>
      <c r="E53" s="354"/>
      <c r="F53" s="384"/>
      <c r="G53" s="385" t="s">
        <v>7888</v>
      </c>
      <c r="R53" s="362" t="s">
        <v>7888</v>
      </c>
      <c r="T53" s="350"/>
    </row>
    <row r="54" spans="1:20">
      <c r="B54" s="363"/>
      <c r="C54" s="366"/>
      <c r="D54" s="353"/>
      <c r="E54" s="354"/>
      <c r="F54" s="384"/>
      <c r="G54" s="387">
        <v>41</v>
      </c>
      <c r="I54" t="s">
        <v>7949</v>
      </c>
      <c r="T54" s="350"/>
    </row>
    <row r="55" spans="1:20">
      <c r="B55" s="363"/>
      <c r="C55" s="366"/>
      <c r="D55" s="353"/>
      <c r="E55" s="354"/>
      <c r="F55" s="384"/>
      <c r="G55" s="385" t="s">
        <v>7888</v>
      </c>
      <c r="T55" s="350"/>
    </row>
    <row r="56" spans="1:20">
      <c r="B56" s="363"/>
      <c r="C56" s="366"/>
      <c r="D56" s="353"/>
      <c r="E56" s="354"/>
      <c r="F56" s="384"/>
      <c r="G56" s="387">
        <v>61</v>
      </c>
      <c r="I56" t="s">
        <v>7950</v>
      </c>
      <c r="T56" s="350"/>
    </row>
    <row r="57" spans="1:20">
      <c r="B57" s="363"/>
      <c r="C57" s="366"/>
      <c r="D57" s="353"/>
      <c r="E57" s="354"/>
      <c r="F57" s="384"/>
      <c r="G57" s="387" t="s">
        <v>7888</v>
      </c>
      <c r="T57" s="350"/>
    </row>
    <row r="58" spans="1:20">
      <c r="B58" s="363"/>
      <c r="C58" s="366"/>
      <c r="D58" s="353"/>
      <c r="E58" s="354"/>
      <c r="F58" s="384"/>
      <c r="G58" s="387">
        <v>81</v>
      </c>
      <c r="I58" t="s">
        <v>7951</v>
      </c>
      <c r="Q58" s="389"/>
      <c r="R58" s="389"/>
      <c r="S58" s="389"/>
      <c r="T58" s="350"/>
    </row>
    <row r="59" spans="1:20">
      <c r="T59" s="391"/>
    </row>
    <row r="60" spans="1:20">
      <c r="B60" s="392"/>
      <c r="C60" s="392"/>
      <c r="D60" s="392"/>
      <c r="T60" s="350"/>
    </row>
    <row r="61" spans="1:20" s="389" customFormat="1">
      <c r="A61" t="s">
        <v>7952</v>
      </c>
      <c r="E61"/>
      <c r="F61" s="390"/>
      <c r="G61" s="393"/>
      <c r="H61"/>
      <c r="I61"/>
      <c r="J61"/>
      <c r="K61"/>
      <c r="M61" s="392"/>
      <c r="N61" s="392"/>
      <c r="O61" s="392"/>
      <c r="P61" s="392"/>
      <c r="Q61"/>
      <c r="R61"/>
      <c r="S61"/>
      <c r="T61" s="350"/>
    </row>
    <row r="62" spans="1:20">
      <c r="A62" s="394" t="s">
        <v>7953</v>
      </c>
      <c r="G62" s="395" t="s">
        <v>7954</v>
      </c>
      <c r="H62" s="350"/>
      <c r="I62" s="389"/>
      <c r="T62" s="350"/>
    </row>
    <row r="63" spans="1:20">
      <c r="A63" s="394" t="s">
        <v>7955</v>
      </c>
      <c r="E63" s="389"/>
      <c r="F63" s="396"/>
      <c r="G63" s="397" t="s">
        <v>7956</v>
      </c>
      <c r="I63" s="389"/>
      <c r="J63" s="389"/>
      <c r="K63" s="389"/>
      <c r="T63" s="350"/>
    </row>
    <row r="64" spans="1:20">
      <c r="H64" s="389"/>
      <c r="J64" s="389"/>
      <c r="K64" s="389"/>
      <c r="T64" s="350"/>
    </row>
    <row r="65" spans="8:20">
      <c r="H65" s="389"/>
      <c r="T65" s="350"/>
    </row>
    <row r="66" spans="8:20">
      <c r="H66" s="350"/>
      <c r="Q66" s="389"/>
      <c r="R66" s="389"/>
      <c r="S66" s="389"/>
      <c r="T66" s="350"/>
    </row>
    <row r="67" spans="8:20">
      <c r="H67" s="350"/>
    </row>
    <row r="68" spans="8:20">
      <c r="H68" s="350"/>
    </row>
    <row r="69" spans="8:20">
      <c r="H69" s="350"/>
    </row>
    <row r="70" spans="8:20">
      <c r="H70" s="350"/>
    </row>
    <row r="71" spans="8:20">
      <c r="H71" s="350"/>
    </row>
    <row r="72" spans="8:20">
      <c r="H72" s="350"/>
    </row>
    <row r="73" spans="8:20">
      <c r="H73" s="350"/>
    </row>
    <row r="74" spans="8:20">
      <c r="H74" s="350"/>
    </row>
    <row r="75" spans="8:20">
      <c r="H75" s="350"/>
    </row>
    <row r="76" spans="8:20">
      <c r="H76" s="350"/>
    </row>
    <row r="77" spans="8:20">
      <c r="H77" s="350"/>
    </row>
    <row r="78" spans="8:20">
      <c r="H78" s="350"/>
    </row>
    <row r="79" spans="8:20">
      <c r="H79" s="350"/>
    </row>
    <row r="80" spans="8:20">
      <c r="H80" s="350"/>
    </row>
    <row r="81" spans="8:8">
      <c r="H81" s="350"/>
    </row>
    <row r="82" spans="8:8">
      <c r="H82" s="350"/>
    </row>
    <row r="83" spans="8:8">
      <c r="H83" s="350"/>
    </row>
    <row r="84" spans="8:8">
      <c r="H84" s="350"/>
    </row>
    <row r="85" spans="8:8">
      <c r="H85" s="350"/>
    </row>
    <row r="86" spans="8:8">
      <c r="H86" s="350"/>
    </row>
    <row r="87" spans="8:8">
      <c r="H87" s="350"/>
    </row>
    <row r="88" spans="8:8">
      <c r="H88" s="350"/>
    </row>
    <row r="89" spans="8:8">
      <c r="H89" s="350"/>
    </row>
    <row r="90" spans="8:8">
      <c r="H90" s="350"/>
    </row>
  </sheetData>
  <sheetProtection sheet="1" objects="1" scenarios="1"/>
  <mergeCells count="3">
    <mergeCell ref="A2:A3"/>
    <mergeCell ref="B2:E2"/>
    <mergeCell ref="F2:G2"/>
  </mergeCells>
  <pageMargins left="0.7" right="0.7" top="0.78740157499999996" bottom="0.78740157499999996" header="0.3" footer="0.3"/>
  <pageSetup paperSize="8" scale="75" orientation="portrait" r:id="rId1"/>
  <headerFooter>
    <oddHeader>&amp;L&amp;"DB Neo Office"&amp;11&amp;KEC0016           DB Intern / DB internal&amp;1#_x000D_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9B673-9710-44DE-851F-4ACD703953DD}">
  <sheetPr>
    <tabColor theme="0" tint="-0.14999847407452621"/>
    <pageSetUpPr fitToPage="1"/>
  </sheetPr>
  <dimension ref="A1:I50"/>
  <sheetViews>
    <sheetView showGridLines="0" zoomScale="145" zoomScaleNormal="145" zoomScalePageLayoutView="60" workbookViewId="0">
      <selection activeCell="B3" sqref="B3"/>
    </sheetView>
  </sheetViews>
  <sheetFormatPr baseColWidth="10" defaultColWidth="11.44140625" defaultRowHeight="14.4"/>
  <cols>
    <col min="1" max="1" width="7.44140625" customWidth="1"/>
    <col min="2" max="3" width="3.44140625" customWidth="1"/>
    <col min="4" max="4" width="5.88671875" customWidth="1"/>
    <col min="5" max="5" width="9" style="71" customWidth="1"/>
    <col min="6" max="6" width="6.88671875" customWidth="1"/>
    <col min="7" max="7" width="3.44140625" customWidth="1"/>
    <col min="9" max="9" width="6" customWidth="1"/>
    <col min="10" max="10" width="7.109375" bestFit="1" customWidth="1"/>
    <col min="11" max="11" width="4.44140625" customWidth="1"/>
    <col min="12" max="12" width="14" customWidth="1"/>
    <col min="13" max="13" width="5" customWidth="1"/>
    <col min="14" max="14" width="4.5546875" customWidth="1"/>
    <col min="15" max="15" width="4.44140625" customWidth="1"/>
    <col min="16" max="16" width="11.5546875" customWidth="1"/>
    <col min="17" max="17" width="4.44140625" customWidth="1"/>
    <col min="18" max="18" width="4.88671875" customWidth="1"/>
    <col min="19" max="19" width="5" customWidth="1"/>
  </cols>
  <sheetData>
    <row r="1" spans="1:9" ht="34.5" customHeight="1">
      <c r="A1" s="333" t="s">
        <v>35</v>
      </c>
      <c r="B1" s="334" t="s">
        <v>7877</v>
      </c>
      <c r="C1" s="334" t="s">
        <v>7877</v>
      </c>
      <c r="D1" s="334" t="s">
        <v>7957</v>
      </c>
      <c r="E1" s="335" t="s">
        <v>7958</v>
      </c>
      <c r="F1" s="337"/>
    </row>
    <row r="2" spans="1:9" s="344" customFormat="1" ht="111.75" customHeight="1">
      <c r="A2" s="398"/>
      <c r="B2" s="338" t="s">
        <v>5</v>
      </c>
      <c r="C2" s="339" t="s">
        <v>8</v>
      </c>
      <c r="D2" s="340" t="s">
        <v>1099</v>
      </c>
      <c r="E2" s="399" t="s">
        <v>7959</v>
      </c>
    </row>
    <row r="3" spans="1:9" ht="25.5" customHeight="1">
      <c r="B3" s="346">
        <v>1</v>
      </c>
      <c r="C3" s="347"/>
      <c r="D3" s="348" t="s">
        <v>7884</v>
      </c>
      <c r="E3" s="208"/>
      <c r="F3" s="350"/>
    </row>
    <row r="4" spans="1:9">
      <c r="B4" s="346">
        <v>2</v>
      </c>
      <c r="C4" s="347"/>
      <c r="D4" s="348" t="s">
        <v>7886</v>
      </c>
      <c r="E4" s="208"/>
      <c r="F4" s="350"/>
      <c r="I4" s="350"/>
    </row>
    <row r="5" spans="1:9">
      <c r="B5" s="346">
        <v>3</v>
      </c>
      <c r="C5" s="347"/>
      <c r="D5" s="348" t="s">
        <v>7887</v>
      </c>
      <c r="E5" s="208"/>
      <c r="F5" s="350"/>
      <c r="I5" s="350"/>
    </row>
    <row r="6" spans="1:9">
      <c r="B6" s="346">
        <v>4</v>
      </c>
      <c r="C6" s="222"/>
      <c r="D6" s="348" t="s">
        <v>7885</v>
      </c>
      <c r="E6" s="360"/>
      <c r="I6" s="350"/>
    </row>
    <row r="7" spans="1:9">
      <c r="B7" s="346">
        <v>5</v>
      </c>
      <c r="C7" s="222"/>
      <c r="D7" s="348" t="s">
        <v>7889</v>
      </c>
      <c r="E7" s="360"/>
    </row>
    <row r="8" spans="1:9">
      <c r="B8" s="346">
        <v>6</v>
      </c>
      <c r="C8" s="222"/>
      <c r="D8" s="348" t="s">
        <v>7891</v>
      </c>
      <c r="E8" s="360"/>
    </row>
    <row r="9" spans="1:9">
      <c r="B9" s="346">
        <v>7</v>
      </c>
      <c r="C9" s="222"/>
      <c r="D9" s="348" t="s">
        <v>7892</v>
      </c>
      <c r="E9" s="360"/>
    </row>
    <row r="10" spans="1:9" ht="27.75" customHeight="1">
      <c r="B10" s="363"/>
      <c r="C10" s="364">
        <v>1</v>
      </c>
      <c r="D10" s="348"/>
      <c r="E10" s="400" t="s">
        <v>7911</v>
      </c>
      <c r="F10" s="350"/>
      <c r="I10" s="350"/>
    </row>
    <row r="11" spans="1:9">
      <c r="B11" s="363"/>
      <c r="C11" s="364">
        <v>2</v>
      </c>
      <c r="D11" s="348"/>
      <c r="E11" s="400" t="s">
        <v>7914</v>
      </c>
      <c r="F11" s="350"/>
      <c r="I11" s="350"/>
    </row>
    <row r="12" spans="1:9">
      <c r="B12" s="363"/>
      <c r="C12" s="364">
        <v>3</v>
      </c>
      <c r="D12" s="348"/>
      <c r="E12" s="400" t="s">
        <v>7641</v>
      </c>
      <c r="F12" s="350"/>
      <c r="I12" s="350"/>
    </row>
    <row r="13" spans="1:9">
      <c r="B13" s="363"/>
      <c r="C13" s="364">
        <v>4</v>
      </c>
      <c r="D13" s="348"/>
      <c r="E13" s="400" t="s">
        <v>7917</v>
      </c>
      <c r="F13" s="350"/>
      <c r="I13" s="350"/>
    </row>
    <row r="14" spans="1:9" ht="29.25" customHeight="1">
      <c r="B14" s="363"/>
      <c r="C14" s="366"/>
      <c r="D14" s="367">
        <v>0</v>
      </c>
      <c r="E14" s="401" t="s">
        <v>7960</v>
      </c>
      <c r="I14" s="350"/>
    </row>
    <row r="15" spans="1:9">
      <c r="B15" s="363"/>
      <c r="C15" s="366"/>
      <c r="D15" s="367">
        <v>1</v>
      </c>
      <c r="E15" s="401" t="s">
        <v>7961</v>
      </c>
      <c r="I15" s="350"/>
    </row>
    <row r="16" spans="1:9" ht="18" customHeight="1">
      <c r="B16" s="363"/>
      <c r="C16" s="366"/>
      <c r="D16" s="367">
        <v>2</v>
      </c>
      <c r="E16" s="401" t="s">
        <v>7962</v>
      </c>
      <c r="I16" s="350"/>
    </row>
    <row r="17" spans="1:9">
      <c r="B17" s="363"/>
      <c r="C17" s="366"/>
      <c r="D17" s="367">
        <v>3</v>
      </c>
      <c r="E17" s="401" t="s">
        <v>7963</v>
      </c>
      <c r="I17" s="350"/>
    </row>
    <row r="18" spans="1:9">
      <c r="B18" s="363"/>
      <c r="C18" s="366"/>
      <c r="D18" s="367">
        <v>6</v>
      </c>
      <c r="E18" s="401" t="s">
        <v>7964</v>
      </c>
      <c r="I18" s="350"/>
    </row>
    <row r="19" spans="1:9">
      <c r="I19" s="391"/>
    </row>
    <row r="20" spans="1:9">
      <c r="B20" s="392"/>
      <c r="C20" s="392"/>
      <c r="D20" s="392"/>
      <c r="I20" s="350"/>
    </row>
    <row r="21" spans="1:9" s="389" customFormat="1">
      <c r="A21" t="s">
        <v>7952</v>
      </c>
      <c r="E21" s="390"/>
      <c r="F21"/>
      <c r="G21"/>
      <c r="H21"/>
      <c r="I21" s="350"/>
    </row>
    <row r="22" spans="1:9">
      <c r="A22" s="394" t="s">
        <v>7965</v>
      </c>
      <c r="C22" t="s">
        <v>7966</v>
      </c>
      <c r="F22" s="350"/>
      <c r="G22" s="389"/>
      <c r="I22" s="350"/>
    </row>
    <row r="23" spans="1:9">
      <c r="A23" s="394"/>
      <c r="E23" s="396"/>
      <c r="G23" s="389"/>
      <c r="H23" s="389"/>
      <c r="I23" s="350"/>
    </row>
    <row r="24" spans="1:9">
      <c r="F24" s="389"/>
      <c r="H24" s="389"/>
      <c r="I24" s="350"/>
    </row>
    <row r="25" spans="1:9">
      <c r="F25" s="389"/>
      <c r="I25" s="350"/>
    </row>
    <row r="26" spans="1:9">
      <c r="F26" s="350"/>
      <c r="I26" s="350"/>
    </row>
    <row r="27" spans="1:9">
      <c r="F27" s="350"/>
    </row>
    <row r="28" spans="1:9">
      <c r="F28" s="350"/>
    </row>
    <row r="29" spans="1:9">
      <c r="F29" s="350"/>
    </row>
    <row r="30" spans="1:9">
      <c r="F30" s="350"/>
    </row>
    <row r="31" spans="1:9">
      <c r="F31" s="350"/>
    </row>
    <row r="32" spans="1:9">
      <c r="F32" s="350"/>
    </row>
    <row r="33" spans="6:6">
      <c r="F33" s="350"/>
    </row>
    <row r="34" spans="6:6">
      <c r="F34" s="350"/>
    </row>
    <row r="35" spans="6:6">
      <c r="F35" s="350"/>
    </row>
    <row r="36" spans="6:6">
      <c r="F36" s="350"/>
    </row>
    <row r="37" spans="6:6">
      <c r="F37" s="350"/>
    </row>
    <row r="38" spans="6:6">
      <c r="F38" s="350"/>
    </row>
    <row r="39" spans="6:6">
      <c r="F39" s="350"/>
    </row>
    <row r="40" spans="6:6">
      <c r="F40" s="350"/>
    </row>
    <row r="41" spans="6:6">
      <c r="F41" s="350"/>
    </row>
    <row r="42" spans="6:6">
      <c r="F42" s="350"/>
    </row>
    <row r="43" spans="6:6">
      <c r="F43" s="350"/>
    </row>
    <row r="44" spans="6:6">
      <c r="F44" s="350"/>
    </row>
    <row r="45" spans="6:6">
      <c r="F45" s="350"/>
    </row>
    <row r="46" spans="6:6">
      <c r="F46" s="350"/>
    </row>
    <row r="47" spans="6:6">
      <c r="F47" s="350"/>
    </row>
    <row r="48" spans="6:6">
      <c r="F48" s="350"/>
    </row>
    <row r="49" spans="6:6">
      <c r="F49" s="350"/>
    </row>
    <row r="50" spans="6:6">
      <c r="F50" s="350"/>
    </row>
  </sheetData>
  <sheetProtection sheet="1" objects="1" scenarios="1"/>
  <pageMargins left="0.7" right="0.7" top="0.78740157499999996" bottom="0.78740157499999996" header="0.3" footer="0.3"/>
  <pageSetup paperSize="8" orientation="portrait" r:id="rId1"/>
  <headerFooter>
    <oddHeader>&amp;L&amp;"DB Neo Office"&amp;11&amp;KEC0016           DB Intern / DB internal&amp;1#_x000D_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569B0-7AA5-449D-AFB1-EA374F0D5849}">
  <sheetPr>
    <tabColor theme="0" tint="-0.14999847407452621"/>
    <pageSetUpPr fitToPage="1"/>
  </sheetPr>
  <dimension ref="A2:E62"/>
  <sheetViews>
    <sheetView zoomScale="130" zoomScaleNormal="130" workbookViewId="0">
      <selection activeCell="B3" sqref="B3"/>
    </sheetView>
  </sheetViews>
  <sheetFormatPr baseColWidth="10" defaultColWidth="11.44140625" defaultRowHeight="14.4"/>
  <cols>
    <col min="2" max="2" width="58.5546875" bestFit="1" customWidth="1"/>
    <col min="5" max="5" width="11.88671875" customWidth="1"/>
  </cols>
  <sheetData>
    <row r="2" spans="1:3">
      <c r="A2" t="s">
        <v>7967</v>
      </c>
      <c r="B2" t="s">
        <v>7968</v>
      </c>
      <c r="C2" t="s">
        <v>7969</v>
      </c>
    </row>
    <row r="3" spans="1:3">
      <c r="A3" s="402"/>
      <c r="B3" s="402" t="s">
        <v>7970</v>
      </c>
    </row>
    <row r="4" spans="1:3">
      <c r="A4" s="403">
        <v>11</v>
      </c>
      <c r="B4" t="s">
        <v>7971</v>
      </c>
    </row>
    <row r="5" spans="1:3">
      <c r="A5" s="403">
        <v>12</v>
      </c>
      <c r="B5" t="s">
        <v>7972</v>
      </c>
    </row>
    <row r="6" spans="1:3">
      <c r="A6" s="403">
        <v>13</v>
      </c>
      <c r="B6" t="s">
        <v>7973</v>
      </c>
    </row>
    <row r="7" spans="1:3">
      <c r="A7" s="403">
        <v>14</v>
      </c>
      <c r="B7" t="s">
        <v>7974</v>
      </c>
    </row>
    <row r="8" spans="1:3">
      <c r="A8" s="403">
        <v>15</v>
      </c>
      <c r="B8" t="s">
        <v>7975</v>
      </c>
    </row>
    <row r="9" spans="1:3">
      <c r="A9" s="403">
        <v>16</v>
      </c>
      <c r="B9" t="s">
        <v>7976</v>
      </c>
    </row>
    <row r="10" spans="1:3">
      <c r="A10" s="403">
        <v>17</v>
      </c>
      <c r="B10" t="s">
        <v>7977</v>
      </c>
    </row>
    <row r="12" spans="1:3">
      <c r="A12" s="403">
        <v>21</v>
      </c>
      <c r="B12" t="s">
        <v>7978</v>
      </c>
    </row>
    <row r="13" spans="1:3">
      <c r="A13" s="403">
        <v>22</v>
      </c>
      <c r="B13" t="s">
        <v>7979</v>
      </c>
    </row>
    <row r="14" spans="1:3">
      <c r="A14" s="403">
        <v>23</v>
      </c>
      <c r="B14" t="s">
        <v>7980</v>
      </c>
    </row>
    <row r="15" spans="1:3">
      <c r="A15" s="403">
        <v>24</v>
      </c>
      <c r="B15" t="s">
        <v>7981</v>
      </c>
    </row>
    <row r="16" spans="1:3">
      <c r="A16" s="403">
        <v>25</v>
      </c>
      <c r="B16" t="s">
        <v>7982</v>
      </c>
    </row>
    <row r="17" spans="1:3">
      <c r="A17" s="403">
        <v>26</v>
      </c>
      <c r="B17" t="s">
        <v>7983</v>
      </c>
    </row>
    <row r="18" spans="1:3">
      <c r="A18" s="403">
        <v>27</v>
      </c>
      <c r="B18" t="s">
        <v>7984</v>
      </c>
    </row>
    <row r="19" spans="1:3">
      <c r="A19" s="403"/>
    </row>
    <row r="20" spans="1:3">
      <c r="A20" s="403">
        <v>31</v>
      </c>
      <c r="B20" t="s">
        <v>7985</v>
      </c>
    </row>
    <row r="21" spans="1:3">
      <c r="A21" s="403">
        <v>32</v>
      </c>
      <c r="B21" t="s">
        <v>7986</v>
      </c>
    </row>
    <row r="22" spans="1:3">
      <c r="A22" s="403">
        <v>33</v>
      </c>
      <c r="B22" t="s">
        <v>7987</v>
      </c>
    </row>
    <row r="23" spans="1:3">
      <c r="A23" s="403">
        <v>34</v>
      </c>
      <c r="B23" t="s">
        <v>7988</v>
      </c>
    </row>
    <row r="24" spans="1:3">
      <c r="A24" s="403">
        <v>36</v>
      </c>
      <c r="B24" t="s">
        <v>7989</v>
      </c>
    </row>
    <row r="25" spans="1:3">
      <c r="A25" s="403">
        <v>37</v>
      </c>
      <c r="B25" t="s">
        <v>7990</v>
      </c>
    </row>
    <row r="27" spans="1:3">
      <c r="A27" s="404"/>
      <c r="B27" s="402" t="s">
        <v>7991</v>
      </c>
    </row>
    <row r="28" spans="1:3">
      <c r="A28" s="403">
        <v>40</v>
      </c>
      <c r="B28" t="s">
        <v>7992</v>
      </c>
      <c r="C28" t="s">
        <v>174</v>
      </c>
    </row>
    <row r="29" spans="1:3">
      <c r="A29" s="403">
        <v>41</v>
      </c>
      <c r="B29" t="s">
        <v>1302</v>
      </c>
    </row>
    <row r="30" spans="1:3">
      <c r="A30" s="403"/>
    </row>
    <row r="31" spans="1:3">
      <c r="A31" s="403">
        <v>52</v>
      </c>
      <c r="B31" t="s">
        <v>7993</v>
      </c>
      <c r="C31" t="s">
        <v>174</v>
      </c>
    </row>
    <row r="32" spans="1:3">
      <c r="A32" s="403">
        <v>53</v>
      </c>
      <c r="B32" t="s">
        <v>7994</v>
      </c>
      <c r="C32" t="s">
        <v>174</v>
      </c>
    </row>
    <row r="33" spans="1:5">
      <c r="A33" s="403">
        <v>54</v>
      </c>
      <c r="B33" t="s">
        <v>7995</v>
      </c>
      <c r="C33" t="s">
        <v>174</v>
      </c>
      <c r="E33" s="38"/>
    </row>
    <row r="34" spans="1:5">
      <c r="A34" s="403">
        <v>55</v>
      </c>
      <c r="B34" t="s">
        <v>7996</v>
      </c>
    </row>
    <row r="35" spans="1:5">
      <c r="A35" s="403">
        <v>56</v>
      </c>
      <c r="B35" t="s">
        <v>7997</v>
      </c>
    </row>
    <row r="36" spans="1:5">
      <c r="A36" s="403">
        <v>57</v>
      </c>
      <c r="B36" t="s">
        <v>7998</v>
      </c>
    </row>
    <row r="37" spans="1:5">
      <c r="A37" s="403"/>
    </row>
    <row r="38" spans="1:5">
      <c r="A38" s="403">
        <v>60</v>
      </c>
      <c r="B38" t="s">
        <v>7999</v>
      </c>
      <c r="C38" t="s">
        <v>189</v>
      </c>
    </row>
    <row r="39" spans="1:5">
      <c r="A39" s="403">
        <v>61</v>
      </c>
      <c r="B39" t="s">
        <v>8000</v>
      </c>
      <c r="C39" t="s">
        <v>189</v>
      </c>
    </row>
    <row r="40" spans="1:5">
      <c r="A40" s="403">
        <v>65</v>
      </c>
      <c r="B40" t="s">
        <v>1583</v>
      </c>
      <c r="C40" t="s">
        <v>174</v>
      </c>
    </row>
    <row r="41" spans="1:5">
      <c r="A41" s="403">
        <v>66</v>
      </c>
      <c r="B41" t="s">
        <v>1663</v>
      </c>
      <c r="C41" t="s">
        <v>189</v>
      </c>
    </row>
    <row r="42" spans="1:5">
      <c r="A42" s="403">
        <v>70</v>
      </c>
      <c r="B42" t="s">
        <v>8001</v>
      </c>
      <c r="C42" t="s">
        <v>174</v>
      </c>
    </row>
    <row r="43" spans="1:5">
      <c r="A43" s="403">
        <v>71</v>
      </c>
      <c r="B43" t="s">
        <v>8002</v>
      </c>
      <c r="C43" t="s">
        <v>174</v>
      </c>
    </row>
    <row r="44" spans="1:5">
      <c r="A44" s="403">
        <v>72</v>
      </c>
      <c r="B44" t="s">
        <v>8003</v>
      </c>
      <c r="C44" t="s">
        <v>174</v>
      </c>
    </row>
    <row r="45" spans="1:5">
      <c r="A45" s="403">
        <v>73</v>
      </c>
      <c r="B45" t="s">
        <v>8004</v>
      </c>
      <c r="C45" t="s">
        <v>174</v>
      </c>
    </row>
    <row r="46" spans="1:5">
      <c r="A46" s="403">
        <v>75</v>
      </c>
      <c r="B46" t="s">
        <v>8005</v>
      </c>
      <c r="C46" t="s">
        <v>174</v>
      </c>
    </row>
    <row r="47" spans="1:5">
      <c r="A47" s="403">
        <v>76</v>
      </c>
      <c r="B47" t="s">
        <v>3417</v>
      </c>
      <c r="C47" t="s">
        <v>174</v>
      </c>
    </row>
    <row r="48" spans="1:5">
      <c r="A48" s="403">
        <v>77</v>
      </c>
      <c r="B48" t="s">
        <v>8006</v>
      </c>
      <c r="C48" t="s">
        <v>174</v>
      </c>
    </row>
    <row r="49" spans="1:3">
      <c r="A49" s="403"/>
    </row>
    <row r="50" spans="1:3">
      <c r="A50" s="403">
        <v>80</v>
      </c>
      <c r="B50" t="s">
        <v>7902</v>
      </c>
      <c r="C50" t="s">
        <v>174</v>
      </c>
    </row>
    <row r="51" spans="1:3">
      <c r="A51" s="403">
        <v>81</v>
      </c>
      <c r="B51" t="s">
        <v>7903</v>
      </c>
      <c r="C51" t="s">
        <v>174</v>
      </c>
    </row>
    <row r="52" spans="1:3">
      <c r="A52" s="403">
        <v>82</v>
      </c>
      <c r="B52" t="s">
        <v>8007</v>
      </c>
      <c r="C52" t="s">
        <v>174</v>
      </c>
    </row>
    <row r="53" spans="1:3">
      <c r="A53" s="403"/>
    </row>
    <row r="54" spans="1:3">
      <c r="A54" s="403">
        <v>90</v>
      </c>
      <c r="B54" t="s">
        <v>8008</v>
      </c>
      <c r="C54" t="s">
        <v>189</v>
      </c>
    </row>
    <row r="55" spans="1:3">
      <c r="A55" s="403">
        <v>91</v>
      </c>
      <c r="B55" t="s">
        <v>8009</v>
      </c>
    </row>
    <row r="56" spans="1:3">
      <c r="A56" s="403">
        <v>92</v>
      </c>
      <c r="B56" t="s">
        <v>8010</v>
      </c>
      <c r="C56" t="s">
        <v>174</v>
      </c>
    </row>
    <row r="57" spans="1:3">
      <c r="A57" s="403">
        <v>93</v>
      </c>
      <c r="B57" t="s">
        <v>8011</v>
      </c>
    </row>
    <row r="58" spans="1:3">
      <c r="A58" s="403">
        <v>94</v>
      </c>
      <c r="B58" t="s">
        <v>8012</v>
      </c>
    </row>
    <row r="59" spans="1:3">
      <c r="A59" s="403">
        <v>95</v>
      </c>
      <c r="B59" t="s">
        <v>8013</v>
      </c>
    </row>
    <row r="60" spans="1:3">
      <c r="A60" s="403">
        <v>96</v>
      </c>
      <c r="B60" t="s">
        <v>8014</v>
      </c>
    </row>
    <row r="61" spans="1:3">
      <c r="A61" s="403">
        <v>97</v>
      </c>
      <c r="B61" t="s">
        <v>8015</v>
      </c>
      <c r="C61" t="s">
        <v>189</v>
      </c>
    </row>
    <row r="62" spans="1:3">
      <c r="A62" s="403">
        <v>98</v>
      </c>
      <c r="B62" s="29" t="s">
        <v>8016</v>
      </c>
    </row>
  </sheetData>
  <sheetProtection sheet="1" objects="1" scenarios="1"/>
  <pageMargins left="0.7" right="0.7" top="0.78740157499999996" bottom="0.78740157499999996" header="0.3" footer="0.3"/>
  <pageSetup paperSize="9" scale="84" orientation="portrait" horizontalDpi="400" verticalDpi="400" r:id="rId1"/>
  <headerFooter>
    <oddHeader>&amp;L&amp;"DB Neo Office"&amp;11&amp;KEC0016           DB Intern / DB internal&amp;1#_x000D_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5</vt:i4>
      </vt:variant>
    </vt:vector>
  </HeadingPairs>
  <TitlesOfParts>
    <vt:vector size="12" baseType="lpstr">
      <vt:lpstr>Anordnungszeichnungen</vt:lpstr>
      <vt:lpstr>Baugruppen (Lagerung)</vt:lpstr>
      <vt:lpstr>Einzelteile</vt:lpstr>
      <vt:lpstr>HILFE</vt:lpstr>
      <vt:lpstr>Übersicht Anordnung</vt:lpstr>
      <vt:lpstr>Übersicht Baugruppen</vt:lpstr>
      <vt:lpstr>Übersicht Einzelteile</vt:lpstr>
      <vt:lpstr>Anordnungszeichnungen!Druckbereich</vt:lpstr>
      <vt:lpstr>Einzelteile!Druckbereich</vt:lpstr>
      <vt:lpstr>Anordnungszeichnungen!Drucktitel</vt:lpstr>
      <vt:lpstr>'Baugruppen (Lagerung)'!Drucktitel</vt:lpstr>
      <vt:lpstr>Einzelteile!Drucktitel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Hoche</dc:creator>
  <cp:lastModifiedBy>Frank Hoche</cp:lastModifiedBy>
  <dcterms:created xsi:type="dcterms:W3CDTF">2026-04-01T08:23:47Z</dcterms:created>
  <dcterms:modified xsi:type="dcterms:W3CDTF">2026-04-01T09:03:37Z</dcterms:modified>
</cp:coreProperties>
</file>